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GT\Dept\_Quarterly Mgt Rpts\2020-21\Q1\"/>
    </mc:Choice>
  </mc:AlternateContent>
  <bookViews>
    <workbookView xWindow="0" yWindow="0" windowWidth="28800" windowHeight="12000"/>
  </bookViews>
  <sheets>
    <sheet name="Summary" sheetId="4" r:id="rId1"/>
  </sheets>
  <definedNames>
    <definedName name="_xlnm.Print_Area" localSheetId="0">Summary!$A$1:$U$99</definedName>
  </definedNames>
  <calcPr calcId="162913"/>
</workbook>
</file>

<file path=xl/calcChain.xml><?xml version="1.0" encoding="utf-8"?>
<calcChain xmlns="http://schemas.openxmlformats.org/spreadsheetml/2006/main">
  <c r="S49" i="4" l="1"/>
  <c r="R49" i="4"/>
  <c r="N49" i="4"/>
  <c r="I49" i="4"/>
  <c r="J49" i="4"/>
  <c r="K49" i="4"/>
  <c r="L49" i="4"/>
  <c r="M49" i="4"/>
  <c r="H49" i="4"/>
  <c r="S41" i="4"/>
  <c r="R41" i="4"/>
  <c r="I41" i="4"/>
  <c r="J41" i="4"/>
  <c r="K41" i="4"/>
  <c r="L41" i="4"/>
  <c r="M41" i="4"/>
  <c r="N41" i="4"/>
  <c r="H41" i="4"/>
  <c r="S56" i="4"/>
  <c r="R56" i="4"/>
  <c r="N56" i="4"/>
  <c r="M56" i="4"/>
  <c r="L56" i="4"/>
  <c r="K56" i="4"/>
  <c r="J56" i="4"/>
  <c r="I56" i="4"/>
  <c r="H56" i="4"/>
  <c r="S11" i="4"/>
  <c r="R11" i="4"/>
  <c r="I11" i="4"/>
  <c r="J11" i="4"/>
  <c r="K11" i="4"/>
  <c r="L11" i="4"/>
  <c r="M11" i="4"/>
  <c r="N11" i="4"/>
  <c r="H11" i="4"/>
  <c r="S58" i="4"/>
  <c r="R58" i="4"/>
  <c r="I58" i="4"/>
  <c r="J58" i="4"/>
  <c r="K58" i="4"/>
  <c r="L58" i="4"/>
  <c r="M58" i="4"/>
  <c r="N58" i="4"/>
  <c r="H58" i="4"/>
  <c r="S13" i="4"/>
  <c r="R13" i="4"/>
  <c r="Q13" i="4"/>
  <c r="Q11" i="4" s="1"/>
  <c r="P13" i="4"/>
  <c r="P11" i="4" s="1"/>
  <c r="I13" i="4"/>
  <c r="J13" i="4"/>
  <c r="K13" i="4"/>
  <c r="L13" i="4"/>
  <c r="M13" i="4"/>
  <c r="N13" i="4"/>
  <c r="H13" i="4"/>
  <c r="S92" i="4"/>
  <c r="R92" i="4"/>
  <c r="Q92" i="4"/>
  <c r="P92" i="4"/>
  <c r="N92" i="4"/>
  <c r="M92" i="4"/>
  <c r="L92" i="4"/>
  <c r="K92" i="4"/>
  <c r="J92" i="4"/>
  <c r="I92" i="4"/>
  <c r="H92" i="4"/>
  <c r="S82" i="4"/>
  <c r="R82" i="4"/>
  <c r="Q82" i="4"/>
  <c r="P82" i="4"/>
  <c r="I82" i="4"/>
  <c r="J82" i="4"/>
  <c r="K82" i="4"/>
  <c r="L82" i="4"/>
  <c r="M82" i="4"/>
  <c r="N82" i="4"/>
  <c r="H82" i="4"/>
  <c r="Q58" i="4"/>
  <c r="Q56" i="4" s="1"/>
  <c r="P58" i="4"/>
  <c r="P56" i="4" s="1"/>
  <c r="O11" i="4" l="1"/>
  <c r="T56" i="4"/>
  <c r="O56" i="4"/>
  <c r="T11" i="4"/>
  <c r="T92" i="4"/>
  <c r="O92" i="4"/>
  <c r="N62" i="4"/>
  <c r="M62" i="4"/>
  <c r="L62" i="4"/>
  <c r="K62" i="4"/>
  <c r="J62" i="4"/>
  <c r="I62" i="4"/>
  <c r="H62" i="4"/>
  <c r="Q62" i="4"/>
  <c r="R62" i="4"/>
  <c r="S62" i="4"/>
  <c r="P62" i="4"/>
  <c r="N64" i="4"/>
  <c r="M64" i="4"/>
  <c r="L64" i="4"/>
  <c r="K64" i="4"/>
  <c r="J64" i="4"/>
  <c r="I64" i="4"/>
  <c r="H64" i="4"/>
  <c r="Q64" i="4"/>
  <c r="R64" i="4"/>
  <c r="S64" i="4"/>
  <c r="P64" i="4"/>
  <c r="N66" i="4"/>
  <c r="M66" i="4"/>
  <c r="L66" i="4"/>
  <c r="K66" i="4"/>
  <c r="J66" i="4"/>
  <c r="I66" i="4"/>
  <c r="H66" i="4"/>
  <c r="Q66" i="4"/>
  <c r="R66" i="4"/>
  <c r="S66" i="4"/>
  <c r="P66" i="4"/>
  <c r="N69" i="4"/>
  <c r="M69" i="4"/>
  <c r="L69" i="4"/>
  <c r="K69" i="4"/>
  <c r="J69" i="4"/>
  <c r="I69" i="4"/>
  <c r="H69" i="4"/>
  <c r="Q69" i="4"/>
  <c r="R69" i="4"/>
  <c r="S69" i="4"/>
  <c r="P69" i="4"/>
  <c r="N71" i="4"/>
  <c r="M71" i="4"/>
  <c r="L71" i="4"/>
  <c r="K71" i="4"/>
  <c r="J71" i="4"/>
  <c r="I71" i="4"/>
  <c r="H71" i="4"/>
  <c r="Q71" i="4"/>
  <c r="R71" i="4"/>
  <c r="S71" i="4"/>
  <c r="P71" i="4"/>
  <c r="N78" i="4"/>
  <c r="M78" i="4"/>
  <c r="L78" i="4"/>
  <c r="K78" i="4"/>
  <c r="J78" i="4"/>
  <c r="I78" i="4"/>
  <c r="H78" i="4"/>
  <c r="Q78" i="4"/>
  <c r="R78" i="4"/>
  <c r="S78" i="4"/>
  <c r="P78" i="4"/>
  <c r="N86" i="4"/>
  <c r="M86" i="4"/>
  <c r="L86" i="4"/>
  <c r="K86" i="4"/>
  <c r="J86" i="4"/>
  <c r="I86" i="4"/>
  <c r="H86" i="4"/>
  <c r="Q86" i="4"/>
  <c r="R86" i="4"/>
  <c r="S86" i="4"/>
  <c r="P86" i="4"/>
  <c r="O58" i="4"/>
  <c r="N45" i="4"/>
  <c r="M45" i="4"/>
  <c r="M53" i="4" s="1"/>
  <c r="L45" i="4"/>
  <c r="L53" i="4" s="1"/>
  <c r="K45" i="4"/>
  <c r="J45" i="4"/>
  <c r="J53" i="4" s="1"/>
  <c r="I45" i="4"/>
  <c r="I53" i="4" s="1"/>
  <c r="H45" i="4"/>
  <c r="N37" i="4"/>
  <c r="M37" i="4"/>
  <c r="L37" i="4"/>
  <c r="K37" i="4"/>
  <c r="J37" i="4"/>
  <c r="I37" i="4"/>
  <c r="H37" i="4"/>
  <c r="N28" i="4"/>
  <c r="M28" i="4"/>
  <c r="L28" i="4"/>
  <c r="K28" i="4"/>
  <c r="J28" i="4"/>
  <c r="I28" i="4"/>
  <c r="H28" i="4"/>
  <c r="N26" i="4"/>
  <c r="M26" i="4"/>
  <c r="L26" i="4"/>
  <c r="K26" i="4"/>
  <c r="J26" i="4"/>
  <c r="I26" i="4"/>
  <c r="H26" i="4"/>
  <c r="N23" i="4"/>
  <c r="M23" i="4"/>
  <c r="L23" i="4"/>
  <c r="K23" i="4"/>
  <c r="J23" i="4"/>
  <c r="I23" i="4"/>
  <c r="H23" i="4"/>
  <c r="H53" i="4" s="1"/>
  <c r="N21" i="4"/>
  <c r="M21" i="4"/>
  <c r="L21" i="4"/>
  <c r="K21" i="4"/>
  <c r="J21" i="4"/>
  <c r="I21" i="4"/>
  <c r="H21" i="4"/>
  <c r="P23" i="4"/>
  <c r="R23" i="4"/>
  <c r="S23" i="4"/>
  <c r="Q23" i="4"/>
  <c r="Q28" i="4"/>
  <c r="R28" i="4"/>
  <c r="S28" i="4"/>
  <c r="P28" i="4"/>
  <c r="Q37" i="4"/>
  <c r="R37" i="4"/>
  <c r="S37" i="4"/>
  <c r="P37" i="4"/>
  <c r="Q41" i="4"/>
  <c r="P41" i="4"/>
  <c r="Q45" i="4"/>
  <c r="R45" i="4"/>
  <c r="R53" i="4" s="1"/>
  <c r="S45" i="4"/>
  <c r="S53" i="4" s="1"/>
  <c r="P45" i="4"/>
  <c r="Q49" i="4"/>
  <c r="P49" i="4"/>
  <c r="S26" i="4"/>
  <c r="R26" i="4"/>
  <c r="Q26" i="4"/>
  <c r="P26" i="4"/>
  <c r="S21" i="4"/>
  <c r="R21" i="4"/>
  <c r="Q21" i="4"/>
  <c r="P21" i="4"/>
  <c r="S19" i="4"/>
  <c r="R19" i="4"/>
  <c r="Q19" i="4"/>
  <c r="P19" i="4"/>
  <c r="I19" i="4"/>
  <c r="J19" i="4"/>
  <c r="K19" i="4"/>
  <c r="L19" i="4"/>
  <c r="M19" i="4"/>
  <c r="N19" i="4"/>
  <c r="H19" i="4"/>
  <c r="O82" i="4"/>
  <c r="N53" i="4" l="1"/>
  <c r="K53" i="4"/>
  <c r="H96" i="4"/>
  <c r="M96" i="4"/>
  <c r="M98" i="4" s="1"/>
  <c r="K96" i="4"/>
  <c r="I96" i="4"/>
  <c r="N96" i="4"/>
  <c r="J96" i="4"/>
  <c r="L96" i="4"/>
  <c r="Q53" i="4"/>
  <c r="S96" i="4"/>
  <c r="R96" i="4"/>
  <c r="P53" i="4"/>
  <c r="O64" i="4"/>
  <c r="O45" i="4"/>
  <c r="O41" i="4"/>
  <c r="O23" i="4"/>
  <c r="O21" i="4"/>
  <c r="O49" i="4"/>
  <c r="O26" i="4"/>
  <c r="T21" i="4"/>
  <c r="T49" i="4"/>
  <c r="T37" i="4"/>
  <c r="T23" i="4"/>
  <c r="O37" i="4"/>
  <c r="O86" i="4"/>
  <c r="O28" i="4"/>
  <c r="O78" i="4"/>
  <c r="T19" i="4"/>
  <c r="T41" i="4"/>
  <c r="O71" i="4"/>
  <c r="O69" i="4"/>
  <c r="O19" i="4"/>
  <c r="O66" i="4"/>
  <c r="O62" i="4"/>
  <c r="T45" i="4"/>
  <c r="T28" i="4"/>
  <c r="T26" i="4"/>
  <c r="K98" i="4" l="1"/>
  <c r="H98" i="4"/>
  <c r="R98" i="4"/>
  <c r="N98" i="4"/>
  <c r="O96" i="4"/>
  <c r="J98" i="4"/>
  <c r="T53" i="4"/>
  <c r="I98" i="4"/>
  <c r="O53" i="4"/>
  <c r="O98" i="4"/>
  <c r="L98" i="4"/>
  <c r="T96" i="4"/>
  <c r="T98" i="4"/>
  <c r="S98" i="4"/>
  <c r="T86" i="4"/>
  <c r="T82" i="4"/>
  <c r="T78" i="4"/>
  <c r="T71" i="4"/>
  <c r="T69" i="4"/>
  <c r="T66" i="4"/>
  <c r="T64" i="4"/>
  <c r="T62" i="4"/>
  <c r="T58" i="4"/>
  <c r="O13" i="4" l="1"/>
  <c r="T13" i="4"/>
</calcChain>
</file>

<file path=xl/sharedStrings.xml><?xml version="1.0" encoding="utf-8"?>
<sst xmlns="http://schemas.openxmlformats.org/spreadsheetml/2006/main" count="216" uniqueCount="78">
  <si>
    <t/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</si>
  <si>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</si>
  <si>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</si>
  <si>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</si>
  <si>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</si>
  <si>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</si>
  <si>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</si>
  <si>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</si>
  <si>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</si>
  <si>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</si>
  <si>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</si>
  <si>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</si>
  <si>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</si>
  <si>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</si>
  <si>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</si>
  <si>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</si>
  <si>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</si>
  <si>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</si>
  <si>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</si>
  <si>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</si>
  <si>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</si>
  <si>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</si>
  <si>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</si>
  <si>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</si>
  <si>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A0051 - ATHLETICS TRUST - HMADV - A0051</t>
  </si>
  <si>
    <t>HA100 - HOUSING TRUST FUND - HMCMP - HA100</t>
  </si>
  <si>
    <t>HC100 - CAMPUS UNION TRUST FUND - HMCMP - HC100</t>
  </si>
  <si>
    <t>HM505 - HEALTH SERVICE OPERATING FUND - HMCMP - HM505</t>
  </si>
  <si>
    <t>HM506 - AUGMENTED HEALTH SERVICES - HMCMP - HM506</t>
  </si>
  <si>
    <t>HM542 - CONSTRUCTION ADMINISTRATION - HMCMP - HM542</t>
  </si>
  <si>
    <t>TL001 - EXTENDED EDUCATION - HMCMP - TL001</t>
  </si>
  <si>
    <t>TL005 - EXT ED INTERNATIONAL PROGRAM - HMCMP - TL005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</si>
  <si>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</si>
  <si>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</si>
  <si>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</si>
  <si>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</si>
  <si>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</si>
  <si>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</si>
  <si>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TM001 - HEALTH FACILITIES - HMCMP - TM001</t>
  </si>
  <si>
    <t>TO110 - IRA HUMBOLDT ENERGY INDEPNDNC - HMCMP - TO110</t>
  </si>
  <si>
    <t>TO120 - IRA ATHLETICS FUND - HMCMP - TO120</t>
  </si>
  <si>
    <t>TO130 - IRA JACK PASS FUND - HMCMP - TO130</t>
  </si>
  <si>
    <t>TO140 - IRA COMMITTEE FUND - HMCMP - TO140</t>
  </si>
  <si>
    <t>TP004 - C+G HSU CHILDRENS CTR - HMCMP - TP004</t>
  </si>
  <si>
    <t>TP060 - C+G CC EARLY HEAD START - HMCMP - TP060</t>
  </si>
  <si>
    <t>TS001 - PARKING FINES + FORFEITURES - HMCMP - TS001</t>
  </si>
  <si>
    <t>TS003 - PARKING FEES - HMCMP - TS003</t>
  </si>
  <si>
    <t>TU001 - LOTTERY-LEF - HMCMP - TU001</t>
  </si>
  <si>
    <t>TU007 - LOTTERY - ACCESS &amp; ACAD DEVELP - HMCMP - TU007</t>
  </si>
  <si>
    <t>TU009 - LOTTERY -PRE DOCTORAL PROG - HMCMP - TU009</t>
  </si>
  <si>
    <t>TV020 - OT HSU CHLD CENTER TRUST - HMCMP - TV020</t>
  </si>
  <si>
    <t>TX001 - INTERCOLLEGIATE ATHLETICS TR - HMCMP - TX001</t>
  </si>
  <si>
    <t>TX005 - RECREATIONAL SPORTS TR - HMCMP - TX005</t>
  </si>
  <si>
    <t>TX108 - S+G NCAA/ATHLTC SCHLRSHP ADMIN - HMCMP - TX108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</si>
  <si>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</si>
  <si>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</si>
  <si>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</si>
  <si>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</si>
  <si>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</si>
  <si>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</si>
  <si>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</si>
  <si>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t>Housing</t>
  </si>
  <si>
    <t>Campus Union</t>
  </si>
  <si>
    <t>Student Health &amp; Wellbeing Services</t>
  </si>
  <si>
    <t>Health Facilities</t>
  </si>
  <si>
    <t>CEEGE</t>
  </si>
  <si>
    <t>Parking</t>
  </si>
  <si>
    <t>Lottery</t>
  </si>
  <si>
    <t>Other</t>
  </si>
  <si>
    <t>HM500 - OPERATING FUND - HMCMP - HM500</t>
  </si>
  <si>
    <t>Operating Fund</t>
  </si>
  <si>
    <t>Budget Year</t>
  </si>
  <si>
    <t>2020 - 2021</t>
  </si>
  <si>
    <t>As Of Date</t>
  </si>
  <si>
    <t>September 30, 2020</t>
  </si>
  <si>
    <t>Note: Orig Base = Original Budget, Final Bud = Revised Budget</t>
  </si>
  <si>
    <t>Athletics (Self-Support/Auxiliary)</t>
  </si>
  <si>
    <t>Children's Center (Self-Support/Auxiliary)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</si>
</sst>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#,###;\(#,###\);\-"/>
    <numFmt numFmtId="165" formatCode="[$-10409]#,###.0%;\(#,###.0\)%;\-"/>
    <numFmt numFmtId="166" formatCode="0.0%"/>
    <numFmt numFmtId="167" formatCode="[$-10409]#,###;[Red]\(#,###\);\-"/>
  </numFmts>
  <fonts count="12" x14ac:knownFonts="1"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E8E8E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center" readingOrder="1"/>
    </xf>
    <xf numFmtId="164" fontId="3" fillId="0" borderId="0" xfId="0" applyNumberFormat="1" applyFont="1" applyFill="1" applyBorder="1" applyAlignment="1">
      <alignment horizontal="right" vertical="center" readingOrder="1"/>
    </xf>
    <xf numFmtId="164" fontId="5" fillId="0" borderId="0" xfId="0" applyNumberFormat="1" applyFont="1" applyFill="1" applyBorder="1" applyAlignment="1">
      <alignment horizontal="right" vertical="center" readingOrder="1"/>
    </xf>
    <xf numFmtId="165" fontId="5" fillId="0" borderId="0" xfId="0" applyNumberFormat="1" applyFont="1" applyFill="1" applyBorder="1" applyAlignment="1">
      <alignment horizontal="right" vertical="top" readingOrder="1"/>
    </xf>
    <xf numFmtId="165" fontId="3" fillId="0" borderId="0" xfId="0" applyNumberFormat="1" applyFont="1" applyFill="1" applyBorder="1" applyAlignment="1">
      <alignment horizontal="right" vertical="center" readingOrder="1"/>
    </xf>
    <xf numFmtId="165" fontId="3" fillId="0" borderId="0" xfId="0" applyNumberFormat="1" applyFont="1" applyFill="1" applyBorder="1" applyAlignment="1">
      <alignment horizontal="right" vertical="top" readingOrder="1"/>
    </xf>
    <xf numFmtId="165" fontId="5" fillId="0" borderId="0" xfId="0" applyNumberFormat="1" applyFont="1" applyFill="1" applyBorder="1" applyAlignment="1">
      <alignment horizontal="right" vertical="center" readingOrder="1"/>
    </xf>
    <xf numFmtId="164" fontId="2" fillId="0" borderId="2" xfId="0" applyNumberFormat="1" applyFont="1" applyFill="1" applyBorder="1" applyAlignment="1">
      <alignment horizontal="right" vertical="center" readingOrder="1"/>
    </xf>
    <xf numFmtId="165" fontId="2" fillId="0" borderId="2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164" fontId="4" fillId="0" borderId="4" xfId="0" applyNumberFormat="1" applyFont="1" applyFill="1" applyBorder="1" applyAlignment="1">
      <alignment horizontal="right" vertical="center" readingOrder="1"/>
    </xf>
    <xf numFmtId="164" fontId="2" fillId="0" borderId="4" xfId="0" applyNumberFormat="1" applyFont="1" applyFill="1" applyBorder="1" applyAlignment="1">
      <alignment horizontal="right" vertical="center" readingOrder="1"/>
    </xf>
    <xf numFmtId="165" fontId="4" fillId="0" borderId="4" xfId="0" applyNumberFormat="1" applyFont="1" applyFill="1" applyBorder="1" applyAlignment="1">
      <alignment horizontal="right" vertical="center" readingOrder="1"/>
    </xf>
    <xf numFmtId="165" fontId="2" fillId="0" borderId="4" xfId="0" applyNumberFormat="1" applyFont="1" applyFill="1" applyBorder="1" applyAlignment="1">
      <alignment horizontal="right" vertical="center" readingOrder="1"/>
    </xf>
    <xf numFmtId="0" fontId="2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readingOrder="1"/>
    </xf>
    <xf numFmtId="166" fontId="8" fillId="0" borderId="0" xfId="1" applyNumberFormat="1" applyFont="1" applyFill="1" applyBorder="1"/>
    <xf numFmtId="167" fontId="3" fillId="0" borderId="0" xfId="0" applyNumberFormat="1" applyFont="1" applyFill="1" applyBorder="1" applyAlignment="1">
      <alignment horizontal="right" vertical="center" readingOrder="1"/>
    </xf>
    <xf numFmtId="167" fontId="3" fillId="3" borderId="0" xfId="0" applyNumberFormat="1" applyFont="1" applyFill="1" applyBorder="1" applyAlignment="1">
      <alignment horizontal="right" vertical="center" readingOrder="1"/>
    </xf>
    <xf numFmtId="165" fontId="7" fillId="4" borderId="0" xfId="0" applyNumberFormat="1" applyFont="1" applyFill="1" applyBorder="1" applyAlignment="1">
      <alignment horizontal="right" vertical="top" readingOrder="1"/>
    </xf>
    <xf numFmtId="164" fontId="3" fillId="4" borderId="0" xfId="0" applyNumberFormat="1" applyFont="1" applyFill="1" applyBorder="1" applyAlignment="1">
      <alignment horizontal="right" vertical="center" readingOrder="1"/>
    </xf>
    <xf numFmtId="165" fontId="3" fillId="4" borderId="0" xfId="0" applyNumberFormat="1" applyFont="1" applyFill="1" applyBorder="1" applyAlignment="1">
      <alignment horizontal="right" vertical="center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readingOrder="1"/>
    </xf>
    <xf numFmtId="0" fontId="1" fillId="0" borderId="0" xfId="0" applyNumberFormat="1" applyFont="1" applyFill="1" applyBorder="1" applyAlignment="1">
      <alignment horizontal="left" readingOrder="1"/>
    </xf>
    <xf numFmtId="164" fontId="4" fillId="0" borderId="2" xfId="0" applyNumberFormat="1" applyFont="1" applyFill="1" applyBorder="1" applyAlignment="1">
      <alignment horizontal="right" vertical="center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 indent="1" readingOrder="1"/>
    </xf>
    <xf numFmtId="0" fontId="2" fillId="0" borderId="1" xfId="0" applyNumberFormat="1" applyFont="1" applyFill="1" applyBorder="1" applyAlignment="1">
      <alignment readingOrder="1"/>
    </xf>
    <xf numFmtId="0" fontId="8" fillId="0" borderId="2" xfId="0" applyNumberFormat="1" applyFont="1" applyFill="1" applyBorder="1" applyAlignment="1">
      <alignment vertical="top" readingOrder="1"/>
    </xf>
    <xf numFmtId="0" fontId="8" fillId="0" borderId="3" xfId="0" applyNumberFormat="1" applyFont="1" applyFill="1" applyBorder="1" applyAlignment="1">
      <alignment vertical="top" readingOrder="1"/>
    </xf>
    <xf numFmtId="0" fontId="1" fillId="0" borderId="0" xfId="0" applyNumberFormat="1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readingOrder="1"/>
    </xf>
    <xf numFmtId="0" fontId="1" fillId="0" borderId="0" xfId="0" applyNumberFormat="1" applyFont="1" applyFill="1" applyBorder="1" applyAlignment="1">
      <alignment horizontal="left" readingOrder="1"/>
    </xf>
    <xf numFmtId="0" fontId="2" fillId="2" borderId="0" xfId="0" applyNumberFormat="1" applyFont="1" applyFill="1" applyBorder="1" applyAlignment="1">
      <alignment horizontal="left" vertical="center" readingOrder="1"/>
    </xf>
    <xf numFmtId="0" fontId="10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horizontal="left" vertical="top" readingOrder="1"/>
    </xf>
    <xf numFmtId="0" fontId="2" fillId="0" borderId="0" xfId="0" applyNumberFormat="1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2" fillId="0" borderId="2" xfId="0" applyNumberFormat="1" applyFont="1" applyFill="1" applyBorder="1" applyAlignment="1">
      <alignment vertical="center" readingOrder="1"/>
    </xf>
    <xf numFmtId="0" fontId="2" fillId="0" borderId="4" xfId="0" applyNumberFormat="1" applyFont="1" applyFill="1" applyBorder="1" applyAlignment="1">
      <alignment vertical="center" readingOrder="1"/>
    </xf>
    <xf numFmtId="0" fontId="8" fillId="0" borderId="4" xfId="0" applyNumberFormat="1" applyFont="1" applyFill="1" applyBorder="1" applyAlignment="1">
      <alignment vertical="top" readingOrder="1"/>
    </xf>
    <xf numFmtId="0" fontId="8" fillId="0" borderId="0" xfId="0" applyFont="1" applyFill="1" applyBorder="1" applyAlignment="1">
      <alignment horizontal="left" readingOrder="1"/>
    </xf>
    <xf numFmtId="164" fontId="3" fillId="3" borderId="0" xfId="0" applyNumberFormat="1" applyFont="1" applyFill="1" applyBorder="1" applyAlignment="1">
      <alignment horizontal="right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showGridLines="0" tabSelected="1" view="pageLayout" zoomScaleNormal="100" workbookViewId="0">
      <selection activeCell="K11" sqref="K11"/>
    </sheetView>
  </sheetViews>
  <sheetFormatPr defaultRowHeight="14.25" outlineLevelRow="1" outlineLevelCol="1" x14ac:dyDescent="0.2"/>
  <cols>
    <col min="1" max="6" width="9.140625" style="26"/>
    <col min="7" max="7" width="22" style="26" customWidth="1"/>
    <col min="8" max="8" width="11.5703125" style="26" customWidth="1"/>
    <col min="9" max="9" width="11.5703125" style="26" hidden="1" customWidth="1" outlineLevel="1"/>
    <col min="10" max="10" width="11.5703125" style="26" customWidth="1" collapsed="1"/>
    <col min="11" max="15" width="11.5703125" style="26" customWidth="1"/>
    <col min="16" max="17" width="11.5703125" style="26" hidden="1" customWidth="1" outlineLevel="1"/>
    <col min="18" max="18" width="11.5703125" style="26" customWidth="1" collapsed="1"/>
    <col min="19" max="20" width="11.5703125" style="26" customWidth="1"/>
    <col min="21" max="21" width="2.5703125" style="26" customWidth="1"/>
    <col min="22" max="16384" width="9.140625" style="26"/>
  </cols>
  <sheetData>
    <row r="1" spans="1:20" ht="15" x14ac:dyDescent="0.25">
      <c r="A1" s="40" t="s">
        <v>71</v>
      </c>
      <c r="B1" s="41"/>
      <c r="C1" s="41"/>
      <c r="D1" s="41"/>
      <c r="E1" s="41"/>
      <c r="F1" s="41"/>
      <c r="G1" s="24" t="s">
        <v>72</v>
      </c>
      <c r="J1" s="27"/>
      <c r="R1" s="25" t="s">
        <v>73</v>
      </c>
      <c r="S1" s="42" t="s">
        <v>74</v>
      </c>
      <c r="T1" s="41"/>
    </row>
    <row r="2" spans="1:20" hidden="1" outlineLevel="1" x14ac:dyDescent="0.2">
      <c r="A2" s="46" t="s">
        <v>1</v>
      </c>
      <c r="B2" s="47"/>
      <c r="C2" s="47"/>
      <c r="D2" s="47"/>
      <c r="E2" s="47"/>
      <c r="F2" s="47"/>
      <c r="G2" s="46" t="s">
        <v>2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idden="1" outlineLevel="1" x14ac:dyDescent="0.2">
      <c r="A3" s="46" t="s">
        <v>3</v>
      </c>
      <c r="B3" s="47"/>
      <c r="C3" s="47"/>
      <c r="D3" s="47"/>
      <c r="E3" s="47"/>
      <c r="F3" s="47"/>
      <c r="G3" s="46" t="s">
        <v>4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idden="1" outlineLevel="1" x14ac:dyDescent="0.2">
      <c r="A4" s="46" t="s">
        <v>5</v>
      </c>
      <c r="B4" s="47"/>
      <c r="C4" s="47"/>
      <c r="D4" s="47"/>
      <c r="E4" s="47"/>
      <c r="F4" s="47"/>
      <c r="G4" s="46" t="s">
        <v>6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idden="1" outlineLevel="1" x14ac:dyDescent="0.2">
      <c r="A5" s="46" t="s">
        <v>7</v>
      </c>
      <c r="B5" s="47"/>
      <c r="C5" s="47"/>
      <c r="D5" s="47"/>
      <c r="E5" s="47"/>
      <c r="F5" s="47"/>
      <c r="G5" s="46" t="s">
        <v>6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idden="1" outlineLevel="1" x14ac:dyDescent="0.2">
      <c r="A6" s="48" t="s">
        <v>8</v>
      </c>
      <c r="B6" s="47"/>
      <c r="C6" s="47"/>
      <c r="D6" s="47"/>
      <c r="E6" s="47"/>
      <c r="F6" s="47"/>
      <c r="G6" s="48" t="s">
        <v>6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idden="1" outlineLevel="1" x14ac:dyDescent="0.2">
      <c r="A7" s="48" t="s">
        <v>9</v>
      </c>
      <c r="B7" s="47"/>
      <c r="C7" s="47"/>
      <c r="D7" s="47"/>
      <c r="E7" s="47"/>
      <c r="F7" s="47"/>
      <c r="G7" s="48" t="s">
        <v>6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collapsed="1" x14ac:dyDescent="0.2">
      <c r="A8" s="38" t="s">
        <v>75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0" x14ac:dyDescent="0.2">
      <c r="A9" s="43" t="s">
        <v>0</v>
      </c>
      <c r="B9" s="44"/>
      <c r="C9" s="44"/>
      <c r="D9" s="44"/>
      <c r="E9" s="44"/>
      <c r="F9" s="44"/>
      <c r="G9" s="45"/>
      <c r="H9" s="1" t="s">
        <v>10</v>
      </c>
      <c r="I9" s="1" t="s">
        <v>11</v>
      </c>
      <c r="J9" s="1" t="s">
        <v>12</v>
      </c>
      <c r="K9" s="1" t="s">
        <v>13</v>
      </c>
      <c r="L9" s="1" t="s">
        <v>14</v>
      </c>
      <c r="M9" s="1" t="s">
        <v>15</v>
      </c>
      <c r="N9" s="1" t="s">
        <v>16</v>
      </c>
      <c r="O9" s="1" t="s">
        <v>17</v>
      </c>
      <c r="P9" s="1" t="s">
        <v>18</v>
      </c>
      <c r="Q9" s="1" t="s">
        <v>19</v>
      </c>
      <c r="R9" s="1" t="s">
        <v>20</v>
      </c>
      <c r="S9" s="1" t="s">
        <v>21</v>
      </c>
      <c r="T9" s="1" t="s">
        <v>22</v>
      </c>
    </row>
    <row r="10" spans="1:20" x14ac:dyDescent="0.2">
      <c r="A10" s="52" t="s">
        <v>23</v>
      </c>
      <c r="B10" s="47"/>
      <c r="C10" s="47"/>
      <c r="D10" s="47"/>
      <c r="E10" s="47"/>
      <c r="F10" s="47"/>
      <c r="G10" s="47"/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" t="s">
        <v>0</v>
      </c>
    </row>
    <row r="11" spans="1:20" ht="15" x14ac:dyDescent="0.25">
      <c r="A11" s="2"/>
      <c r="B11" s="29"/>
      <c r="C11" s="49" t="s">
        <v>70</v>
      </c>
      <c r="D11" s="50"/>
      <c r="E11" s="50"/>
      <c r="F11" s="50"/>
      <c r="G11" s="50"/>
      <c r="H11" s="32">
        <f>SUM(H12)</f>
        <v>128692455</v>
      </c>
      <c r="I11" s="32">
        <f t="shared" ref="I11:N11" si="0">SUM(I12)</f>
        <v>2374780</v>
      </c>
      <c r="J11" s="32">
        <f t="shared" si="0"/>
        <v>131067235</v>
      </c>
      <c r="K11" s="32">
        <f t="shared" si="0"/>
        <v>43750053.280000001</v>
      </c>
      <c r="L11" s="32">
        <f t="shared" si="0"/>
        <v>0</v>
      </c>
      <c r="M11" s="32">
        <f t="shared" si="0"/>
        <v>43750053.280000001</v>
      </c>
      <c r="N11" s="59">
        <f t="shared" si="0"/>
        <v>-87317181.719999999</v>
      </c>
      <c r="O11" s="33">
        <f>M11/J11</f>
        <v>0.33379855217057108</v>
      </c>
      <c r="P11" s="34">
        <f>SUM(P12:P16)</f>
        <v>144800394.41664803</v>
      </c>
      <c r="Q11" s="34">
        <f>SUM(Q12:Q16)</f>
        <v>-5928662</v>
      </c>
      <c r="R11" s="32">
        <f t="shared" ref="R11" si="1">SUM(R12)</f>
        <v>132684740.373322</v>
      </c>
      <c r="S11" s="32">
        <f t="shared" ref="S11" si="2">SUM(S12)</f>
        <v>1617505.373322</v>
      </c>
      <c r="T11" s="35">
        <f>(R11+L11)/J11</f>
        <v>1.0123410352962889</v>
      </c>
    </row>
    <row r="12" spans="1:20" ht="15" customHeight="1" x14ac:dyDescent="0.2">
      <c r="A12" s="2"/>
      <c r="B12" s="29"/>
      <c r="C12" s="29"/>
      <c r="D12" s="53" t="s">
        <v>69</v>
      </c>
      <c r="E12" s="41"/>
      <c r="F12" s="41"/>
      <c r="G12" s="41"/>
      <c r="H12" s="31">
        <v>128692455</v>
      </c>
      <c r="I12" s="31">
        <v>2374780</v>
      </c>
      <c r="J12" s="31">
        <v>131067235</v>
      </c>
      <c r="K12" s="31">
        <v>43750053.280000001</v>
      </c>
      <c r="L12" s="31">
        <v>0</v>
      </c>
      <c r="M12" s="31">
        <v>43750053.280000001</v>
      </c>
      <c r="N12" s="20">
        <v>-87317181.719999999</v>
      </c>
      <c r="O12" s="22">
        <v>0.33379855217057108</v>
      </c>
      <c r="P12" s="20">
        <v>137420944.37332201</v>
      </c>
      <c r="Q12" s="21">
        <v>-4736204</v>
      </c>
      <c r="R12" s="31">
        <v>132684740.373322</v>
      </c>
      <c r="S12" s="31">
        <v>1617505.373322</v>
      </c>
      <c r="T12" s="23">
        <v>1.0123410352962889</v>
      </c>
    </row>
    <row r="13" spans="1:20" ht="15" x14ac:dyDescent="0.25">
      <c r="A13" s="4"/>
      <c r="B13" s="19"/>
      <c r="C13" s="49" t="s">
        <v>76</v>
      </c>
      <c r="D13" s="50"/>
      <c r="E13" s="50"/>
      <c r="F13" s="50"/>
      <c r="G13" s="50"/>
      <c r="H13" s="32">
        <f t="shared" ref="H13:N13" si="3">SUM(H14:H18)</f>
        <v>3145555</v>
      </c>
      <c r="I13" s="32">
        <f t="shared" si="3"/>
        <v>0</v>
      </c>
      <c r="J13" s="32">
        <f t="shared" si="3"/>
        <v>3145555</v>
      </c>
      <c r="K13" s="32">
        <f t="shared" si="3"/>
        <v>1649666.37</v>
      </c>
      <c r="L13" s="32">
        <f t="shared" si="3"/>
        <v>0</v>
      </c>
      <c r="M13" s="32">
        <f t="shared" si="3"/>
        <v>1649666.37</v>
      </c>
      <c r="N13" s="59">
        <f t="shared" si="3"/>
        <v>-1495888.63</v>
      </c>
      <c r="O13" s="33">
        <f>M13/J13</f>
        <v>0.52444365779647795</v>
      </c>
      <c r="P13" s="34">
        <f>SUM(P14:P18)</f>
        <v>3693464.6333289999</v>
      </c>
      <c r="Q13" s="34">
        <f>SUM(Q14:Q18)</f>
        <v>-596229</v>
      </c>
      <c r="R13" s="32">
        <f>SUM(R14:R18)</f>
        <v>3097235.6333289999</v>
      </c>
      <c r="S13" s="32">
        <f>SUM(S14:S18)</f>
        <v>-48319.366670999989</v>
      </c>
      <c r="T13" s="35">
        <f>(R13+L13)/J13</f>
        <v>0.98463884221671527</v>
      </c>
    </row>
    <row r="14" spans="1:20" x14ac:dyDescent="0.2">
      <c r="A14" s="4"/>
      <c r="B14" s="19"/>
      <c r="C14" s="29"/>
      <c r="D14" s="51" t="s">
        <v>24</v>
      </c>
      <c r="E14" s="47"/>
      <c r="F14" s="47"/>
      <c r="G14" s="47"/>
      <c r="H14" s="6">
        <v>185340</v>
      </c>
      <c r="I14" s="6">
        <v>0</v>
      </c>
      <c r="J14" s="6">
        <v>185340</v>
      </c>
      <c r="K14" s="7">
        <v>-200</v>
      </c>
      <c r="L14" s="6">
        <v>0</v>
      </c>
      <c r="M14" s="7">
        <v>-200</v>
      </c>
      <c r="N14" s="20">
        <v>-185540</v>
      </c>
      <c r="O14" s="8">
        <v>-1.0790978741771879E-3</v>
      </c>
      <c r="P14" s="6">
        <v>147656.953332</v>
      </c>
      <c r="Q14" s="7">
        <v>-88657</v>
      </c>
      <c r="R14" s="6">
        <v>58999.953331999997</v>
      </c>
      <c r="S14" s="7">
        <v>-126340.046668</v>
      </c>
      <c r="T14" s="9">
        <v>0.31833362108557245</v>
      </c>
    </row>
    <row r="15" spans="1:20" x14ac:dyDescent="0.2">
      <c r="A15" s="4"/>
      <c r="B15" s="19"/>
      <c r="C15" s="29"/>
      <c r="D15" s="51" t="s">
        <v>40</v>
      </c>
      <c r="E15" s="47"/>
      <c r="F15" s="47"/>
      <c r="G15" s="47"/>
      <c r="H15" s="6">
        <v>2755000</v>
      </c>
      <c r="I15" s="6">
        <v>0</v>
      </c>
      <c r="J15" s="6">
        <v>2755000</v>
      </c>
      <c r="K15" s="6">
        <v>1641257.1</v>
      </c>
      <c r="L15" s="6">
        <v>0</v>
      </c>
      <c r="M15" s="6">
        <v>1641257.1</v>
      </c>
      <c r="N15" s="20">
        <v>-1113742.8999999999</v>
      </c>
      <c r="O15" s="10">
        <v>0.59573760435571688</v>
      </c>
      <c r="P15" s="6">
        <v>3436406.8866659999</v>
      </c>
      <c r="Q15" s="7">
        <v>-474150</v>
      </c>
      <c r="R15" s="6">
        <v>2962256.8866659999</v>
      </c>
      <c r="S15" s="6">
        <v>207256.88666600001</v>
      </c>
      <c r="T15" s="9">
        <v>1.0752293599513612</v>
      </c>
    </row>
    <row r="16" spans="1:20" x14ac:dyDescent="0.2">
      <c r="A16" s="4"/>
      <c r="B16" s="19"/>
      <c r="C16" s="29"/>
      <c r="D16" s="51" t="s">
        <v>51</v>
      </c>
      <c r="E16" s="47"/>
      <c r="F16" s="47"/>
      <c r="G16" s="47"/>
      <c r="H16" s="6">
        <v>205215</v>
      </c>
      <c r="I16" s="6">
        <v>0</v>
      </c>
      <c r="J16" s="6">
        <v>205215</v>
      </c>
      <c r="K16" s="6">
        <v>4500.47</v>
      </c>
      <c r="L16" s="6">
        <v>0</v>
      </c>
      <c r="M16" s="6">
        <v>4500.47</v>
      </c>
      <c r="N16" s="20">
        <v>-200714.53</v>
      </c>
      <c r="O16" s="10">
        <v>2.1930511902151402E-2</v>
      </c>
      <c r="P16" s="6">
        <v>101921.569999</v>
      </c>
      <c r="Q16" s="7">
        <v>-33422</v>
      </c>
      <c r="R16" s="6">
        <v>68499.569998999999</v>
      </c>
      <c r="S16" s="7">
        <v>-136715.430001</v>
      </c>
      <c r="T16" s="9">
        <v>0.33379416708817583</v>
      </c>
    </row>
    <row r="17" spans="1:21" x14ac:dyDescent="0.2">
      <c r="A17" s="4"/>
      <c r="B17" s="19"/>
      <c r="C17" s="29"/>
      <c r="D17" s="51" t="s">
        <v>52</v>
      </c>
      <c r="E17" s="47"/>
      <c r="F17" s="47"/>
      <c r="G17" s="47"/>
      <c r="H17" s="6">
        <v>0</v>
      </c>
      <c r="I17" s="6">
        <v>0</v>
      </c>
      <c r="J17" s="6">
        <v>0</v>
      </c>
      <c r="K17" s="6">
        <v>82.86</v>
      </c>
      <c r="L17" s="6">
        <v>0</v>
      </c>
      <c r="M17" s="6">
        <v>82.86</v>
      </c>
      <c r="N17" s="20">
        <v>82.86</v>
      </c>
      <c r="O17" s="10">
        <v>1</v>
      </c>
      <c r="P17" s="6">
        <v>143.89333199999999</v>
      </c>
      <c r="Q17" s="6">
        <v>0</v>
      </c>
      <c r="R17" s="6">
        <v>143.89333199999999</v>
      </c>
      <c r="S17" s="6">
        <v>143.89333199999999</v>
      </c>
      <c r="T17" s="9">
        <v>1</v>
      </c>
    </row>
    <row r="18" spans="1:21" x14ac:dyDescent="0.2">
      <c r="A18" s="4"/>
      <c r="B18" s="19"/>
      <c r="C18" s="29"/>
      <c r="D18" s="51" t="s">
        <v>53</v>
      </c>
      <c r="E18" s="47"/>
      <c r="F18" s="47"/>
      <c r="G18" s="47"/>
      <c r="H18" s="6">
        <v>0</v>
      </c>
      <c r="I18" s="6">
        <v>0</v>
      </c>
      <c r="J18" s="6">
        <v>0</v>
      </c>
      <c r="K18" s="6">
        <v>4025.94</v>
      </c>
      <c r="L18" s="6">
        <v>0</v>
      </c>
      <c r="M18" s="6">
        <v>4025.94</v>
      </c>
      <c r="N18" s="20">
        <v>4025.94</v>
      </c>
      <c r="O18" s="10">
        <v>1</v>
      </c>
      <c r="P18" s="6">
        <v>7335.33</v>
      </c>
      <c r="Q18" s="6">
        <v>0</v>
      </c>
      <c r="R18" s="6">
        <v>7335.33</v>
      </c>
      <c r="S18" s="6">
        <v>7335.33</v>
      </c>
      <c r="T18" s="9">
        <v>1</v>
      </c>
    </row>
    <row r="19" spans="1:21" ht="15" x14ac:dyDescent="0.25">
      <c r="A19" s="5" t="s">
        <v>0</v>
      </c>
      <c r="B19" s="5" t="s">
        <v>0</v>
      </c>
      <c r="C19" s="49" t="s">
        <v>61</v>
      </c>
      <c r="D19" s="50"/>
      <c r="E19" s="50"/>
      <c r="F19" s="50"/>
      <c r="G19" s="50"/>
      <c r="H19" s="32">
        <f>H20</f>
        <v>7659290</v>
      </c>
      <c r="I19" s="32">
        <f t="shared" ref="I19:N19" si="4">I20</f>
        <v>0</v>
      </c>
      <c r="J19" s="32">
        <f t="shared" si="4"/>
        <v>7659290</v>
      </c>
      <c r="K19" s="32">
        <f t="shared" si="4"/>
        <v>3280822.49</v>
      </c>
      <c r="L19" s="32">
        <f t="shared" si="4"/>
        <v>0</v>
      </c>
      <c r="M19" s="32">
        <f t="shared" si="4"/>
        <v>3280822.49</v>
      </c>
      <c r="N19" s="59">
        <f t="shared" si="4"/>
        <v>-4378467.51</v>
      </c>
      <c r="O19" s="33">
        <f>M19/J19</f>
        <v>0.42834551113745534</v>
      </c>
      <c r="P19" s="34">
        <f t="shared" ref="P19" si="5">P20</f>
        <v>10104608.759997999</v>
      </c>
      <c r="Q19" s="34">
        <f t="shared" ref="Q19" si="6">Q20</f>
        <v>-4596584</v>
      </c>
      <c r="R19" s="32">
        <f t="shared" ref="R19" si="7">R20</f>
        <v>5508024.7599980002</v>
      </c>
      <c r="S19" s="32">
        <f t="shared" ref="S19" si="8">S20</f>
        <v>-2151265.2400019998</v>
      </c>
      <c r="T19" s="35">
        <f>(R19+L19)/J19</f>
        <v>0.71912994024224175</v>
      </c>
    </row>
    <row r="20" spans="1:21" x14ac:dyDescent="0.2">
      <c r="A20" s="4" t="s">
        <v>0</v>
      </c>
      <c r="B20" s="4" t="s">
        <v>0</v>
      </c>
      <c r="C20" s="29"/>
      <c r="D20" s="51" t="s">
        <v>25</v>
      </c>
      <c r="E20" s="47"/>
      <c r="F20" s="47"/>
      <c r="G20" s="47"/>
      <c r="H20" s="6">
        <v>7659290</v>
      </c>
      <c r="I20" s="6">
        <v>0</v>
      </c>
      <c r="J20" s="6">
        <v>7659290</v>
      </c>
      <c r="K20" s="6">
        <v>3280822.49</v>
      </c>
      <c r="L20" s="6">
        <v>0</v>
      </c>
      <c r="M20" s="6">
        <v>3280822.49</v>
      </c>
      <c r="N20" s="20">
        <v>-4378467.51</v>
      </c>
      <c r="O20" s="10">
        <v>0.42834551113745528</v>
      </c>
      <c r="P20" s="6">
        <v>10104608.759997999</v>
      </c>
      <c r="Q20" s="7">
        <v>-4596584</v>
      </c>
      <c r="R20" s="6">
        <v>5508024.7599980002</v>
      </c>
      <c r="S20" s="7">
        <v>-2151265.2400019998</v>
      </c>
      <c r="T20" s="9">
        <v>0.71912994024224175</v>
      </c>
    </row>
    <row r="21" spans="1:21" ht="15" x14ac:dyDescent="0.25">
      <c r="A21" s="4"/>
      <c r="B21" s="4"/>
      <c r="C21" s="49" t="s">
        <v>62</v>
      </c>
      <c r="D21" s="50"/>
      <c r="E21" s="50"/>
      <c r="F21" s="50"/>
      <c r="G21" s="50"/>
      <c r="H21" s="32">
        <f t="shared" ref="H21" si="9">H22</f>
        <v>1327000</v>
      </c>
      <c r="I21" s="32">
        <f t="shared" ref="I21" si="10">I22</f>
        <v>0</v>
      </c>
      <c r="J21" s="32">
        <f t="shared" ref="J21" si="11">J22</f>
        <v>1327000</v>
      </c>
      <c r="K21" s="32">
        <f t="shared" ref="K21" si="12">K22</f>
        <v>789514.11</v>
      </c>
      <c r="L21" s="32">
        <f t="shared" ref="L21" si="13">L22</f>
        <v>0</v>
      </c>
      <c r="M21" s="32">
        <f t="shared" ref="M21" si="14">M22</f>
        <v>789514.11</v>
      </c>
      <c r="N21" s="59">
        <f t="shared" ref="N21" si="15">N22</f>
        <v>-537485.89</v>
      </c>
      <c r="O21" s="33">
        <f>M21/J21</f>
        <v>0.59496165033911075</v>
      </c>
      <c r="P21" s="34">
        <f t="shared" ref="P21" si="16">P22</f>
        <v>1511493.266666</v>
      </c>
      <c r="Q21" s="34">
        <f t="shared" ref="Q21" si="17">Q22</f>
        <v>0</v>
      </c>
      <c r="R21" s="32">
        <f t="shared" ref="R21" si="18">R22</f>
        <v>1511493.266666</v>
      </c>
      <c r="S21" s="32">
        <f t="shared" ref="S21" si="19">S22</f>
        <v>184493.26666600001</v>
      </c>
      <c r="T21" s="35">
        <f>(R21+L21)/J21</f>
        <v>1.1390303441341372</v>
      </c>
      <c r="U21" s="30"/>
    </row>
    <row r="22" spans="1:21" x14ac:dyDescent="0.2">
      <c r="A22" s="4"/>
      <c r="B22" s="4"/>
      <c r="C22" s="29"/>
      <c r="D22" s="51" t="s">
        <v>26</v>
      </c>
      <c r="E22" s="47"/>
      <c r="F22" s="47"/>
      <c r="G22" s="47"/>
      <c r="H22" s="6">
        <v>1327000</v>
      </c>
      <c r="I22" s="6">
        <v>0</v>
      </c>
      <c r="J22" s="6">
        <v>1327000</v>
      </c>
      <c r="K22" s="6">
        <v>789514.11</v>
      </c>
      <c r="L22" s="6">
        <v>0</v>
      </c>
      <c r="M22" s="6">
        <v>789514.11</v>
      </c>
      <c r="N22" s="20">
        <v>-537485.89</v>
      </c>
      <c r="O22" s="10">
        <v>0.59496165033911075</v>
      </c>
      <c r="P22" s="6">
        <v>1511493.266666</v>
      </c>
      <c r="Q22" s="6">
        <v>0</v>
      </c>
      <c r="R22" s="6">
        <v>1511493.266666</v>
      </c>
      <c r="S22" s="6">
        <v>184493.26666600001</v>
      </c>
      <c r="T22" s="9">
        <v>1.1390303441341372</v>
      </c>
    </row>
    <row r="23" spans="1:21" ht="15" x14ac:dyDescent="0.25">
      <c r="A23" s="4"/>
      <c r="B23" s="4"/>
      <c r="C23" s="49" t="s">
        <v>63</v>
      </c>
      <c r="D23" s="50"/>
      <c r="E23" s="50"/>
      <c r="F23" s="50"/>
      <c r="G23" s="50"/>
      <c r="H23" s="32">
        <f t="shared" ref="H23:N23" si="20">SUM(H24:H25)</f>
        <v>4884599</v>
      </c>
      <c r="I23" s="32">
        <f t="shared" si="20"/>
        <v>-48225</v>
      </c>
      <c r="J23" s="32">
        <f t="shared" si="20"/>
        <v>4836374</v>
      </c>
      <c r="K23" s="32">
        <f t="shared" si="20"/>
        <v>2168795.7599999998</v>
      </c>
      <c r="L23" s="32">
        <f t="shared" si="20"/>
        <v>0</v>
      </c>
      <c r="M23" s="32">
        <f t="shared" si="20"/>
        <v>2168795.7599999998</v>
      </c>
      <c r="N23" s="59">
        <f t="shared" si="20"/>
        <v>-2667578.2400000002</v>
      </c>
      <c r="O23" s="33">
        <f>M23/J23</f>
        <v>0.44843425260329323</v>
      </c>
      <c r="P23" s="34">
        <f>SUM(P24:P25)</f>
        <v>4740124.6333339997</v>
      </c>
      <c r="Q23" s="34">
        <f>SUM(Q24:Q25)</f>
        <v>111389</v>
      </c>
      <c r="R23" s="32">
        <f t="shared" ref="R23:S23" si="21">SUM(R24:R25)</f>
        <v>4851513.6333340006</v>
      </c>
      <c r="S23" s="32">
        <f t="shared" si="21"/>
        <v>15139.633334</v>
      </c>
      <c r="T23" s="35">
        <f>(R23+L23)/J23</f>
        <v>1.0031303686054884</v>
      </c>
    </row>
    <row r="24" spans="1:21" x14ac:dyDescent="0.2">
      <c r="A24" s="4"/>
      <c r="B24" s="4"/>
      <c r="C24" s="29"/>
      <c r="D24" s="51" t="s">
        <v>27</v>
      </c>
      <c r="E24" s="47"/>
      <c r="F24" s="47"/>
      <c r="G24" s="47"/>
      <c r="H24" s="6">
        <v>4520099</v>
      </c>
      <c r="I24" s="7">
        <v>-48225</v>
      </c>
      <c r="J24" s="6">
        <v>4471874</v>
      </c>
      <c r="K24" s="6">
        <v>2129527</v>
      </c>
      <c r="L24" s="6">
        <v>0</v>
      </c>
      <c r="M24" s="6">
        <v>2129527</v>
      </c>
      <c r="N24" s="20">
        <v>-2342347</v>
      </c>
      <c r="O24" s="10">
        <v>0.47620460683820698</v>
      </c>
      <c r="P24" s="6">
        <v>4107350.23</v>
      </c>
      <c r="Q24" s="6">
        <v>381389</v>
      </c>
      <c r="R24" s="6">
        <v>4488739.2300000004</v>
      </c>
      <c r="S24" s="6">
        <v>16865.23</v>
      </c>
      <c r="T24" s="9">
        <v>1.0037714009831225</v>
      </c>
    </row>
    <row r="25" spans="1:21" x14ac:dyDescent="0.2">
      <c r="A25" s="4"/>
      <c r="B25" s="4"/>
      <c r="C25" s="29"/>
      <c r="D25" s="51" t="s">
        <v>28</v>
      </c>
      <c r="E25" s="47"/>
      <c r="F25" s="47"/>
      <c r="G25" s="47"/>
      <c r="H25" s="6">
        <v>364500</v>
      </c>
      <c r="I25" s="6">
        <v>0</v>
      </c>
      <c r="J25" s="6">
        <v>364500</v>
      </c>
      <c r="K25" s="6">
        <v>39268.76</v>
      </c>
      <c r="L25" s="6">
        <v>0</v>
      </c>
      <c r="M25" s="6">
        <v>39268.76</v>
      </c>
      <c r="N25" s="20">
        <v>-325231.24</v>
      </c>
      <c r="O25" s="10">
        <v>0.10773322359396434</v>
      </c>
      <c r="P25" s="6">
        <v>632774.40333400003</v>
      </c>
      <c r="Q25" s="7">
        <v>-270000</v>
      </c>
      <c r="R25" s="6">
        <v>362774.40333399997</v>
      </c>
      <c r="S25" s="7">
        <v>-1725.5966659999999</v>
      </c>
      <c r="T25" s="9">
        <v>0.99526585276817559</v>
      </c>
    </row>
    <row r="26" spans="1:21" ht="15" x14ac:dyDescent="0.25">
      <c r="A26" s="4"/>
      <c r="B26" s="4"/>
      <c r="C26" s="49" t="s">
        <v>64</v>
      </c>
      <c r="D26" s="50"/>
      <c r="E26" s="50"/>
      <c r="F26" s="50"/>
      <c r="G26" s="50"/>
      <c r="H26" s="32">
        <f t="shared" ref="H26" si="22">H27</f>
        <v>354000</v>
      </c>
      <c r="I26" s="32">
        <f t="shared" ref="I26" si="23">I27</f>
        <v>0</v>
      </c>
      <c r="J26" s="32">
        <f t="shared" ref="J26" si="24">J27</f>
        <v>354000</v>
      </c>
      <c r="K26" s="32">
        <f t="shared" ref="K26" si="25">K27</f>
        <v>212382.19</v>
      </c>
      <c r="L26" s="32">
        <f t="shared" ref="L26" si="26">L27</f>
        <v>0</v>
      </c>
      <c r="M26" s="32">
        <f t="shared" ref="M26" si="27">M27</f>
        <v>212382.19</v>
      </c>
      <c r="N26" s="59">
        <f t="shared" ref="N26" si="28">N27</f>
        <v>-141617.81</v>
      </c>
      <c r="O26" s="33">
        <f>M26/J26</f>
        <v>0.59994968926553671</v>
      </c>
      <c r="P26" s="34">
        <f t="shared" ref="P26" si="29">P27</f>
        <v>334344.84333300003</v>
      </c>
      <c r="Q26" s="34">
        <f t="shared" ref="Q26" si="30">Q27</f>
        <v>0</v>
      </c>
      <c r="R26" s="32">
        <f t="shared" ref="R26" si="31">R27</f>
        <v>334344.84333300003</v>
      </c>
      <c r="S26" s="32">
        <f t="shared" ref="S26" si="32">S27</f>
        <v>-19655.156666999999</v>
      </c>
      <c r="T26" s="35">
        <f>(R26+L26)/J26</f>
        <v>0.94447695856779668</v>
      </c>
    </row>
    <row r="27" spans="1:21" x14ac:dyDescent="0.2">
      <c r="A27" s="4"/>
      <c r="B27" s="4"/>
      <c r="C27" s="29"/>
      <c r="D27" s="51" t="s">
        <v>38</v>
      </c>
      <c r="E27" s="47"/>
      <c r="F27" s="47"/>
      <c r="G27" s="47"/>
      <c r="H27" s="6">
        <v>354000</v>
      </c>
      <c r="I27" s="6">
        <v>0</v>
      </c>
      <c r="J27" s="6">
        <v>354000</v>
      </c>
      <c r="K27" s="6">
        <v>212382.19</v>
      </c>
      <c r="L27" s="6">
        <v>0</v>
      </c>
      <c r="M27" s="6">
        <v>212382.19</v>
      </c>
      <c r="N27" s="20">
        <v>-141617.81</v>
      </c>
      <c r="O27" s="10">
        <v>0.59994968926553671</v>
      </c>
      <c r="P27" s="6">
        <v>334344.84333300003</v>
      </c>
      <c r="Q27" s="6">
        <v>0</v>
      </c>
      <c r="R27" s="6">
        <v>334344.84333300003</v>
      </c>
      <c r="S27" s="7">
        <v>-19655.156666999999</v>
      </c>
      <c r="T27" s="9">
        <v>0.94447695856779657</v>
      </c>
    </row>
    <row r="28" spans="1:21" ht="15" x14ac:dyDescent="0.25">
      <c r="A28" s="4" t="s">
        <v>0</v>
      </c>
      <c r="B28" s="4" t="s">
        <v>0</v>
      </c>
      <c r="C28" s="49" t="s">
        <v>65</v>
      </c>
      <c r="D28" s="50"/>
      <c r="E28" s="50"/>
      <c r="F28" s="50"/>
      <c r="G28" s="50"/>
      <c r="H28" s="32">
        <f t="shared" ref="H28:N28" si="33">SUM(H29:H36)</f>
        <v>4935395</v>
      </c>
      <c r="I28" s="32">
        <f t="shared" si="33"/>
        <v>0</v>
      </c>
      <c r="J28" s="32">
        <f t="shared" si="33"/>
        <v>4935395</v>
      </c>
      <c r="K28" s="32">
        <f t="shared" si="33"/>
        <v>1876552.5</v>
      </c>
      <c r="L28" s="32">
        <f t="shared" si="33"/>
        <v>0</v>
      </c>
      <c r="M28" s="32">
        <f t="shared" si="33"/>
        <v>1876552.5</v>
      </c>
      <c r="N28" s="59">
        <f t="shared" si="33"/>
        <v>-3058842.5</v>
      </c>
      <c r="O28" s="33">
        <f>M28/J28</f>
        <v>0.38022336611355323</v>
      </c>
      <c r="P28" s="34">
        <f>SUM(P29:P36)</f>
        <v>3906904.9199990002</v>
      </c>
      <c r="Q28" s="34">
        <f t="shared" ref="Q28:S28" si="34">SUM(Q29:Q36)</f>
        <v>765061</v>
      </c>
      <c r="R28" s="32">
        <f t="shared" si="34"/>
        <v>4671965.9199990006</v>
      </c>
      <c r="S28" s="32">
        <f t="shared" si="34"/>
        <v>-263429.08000100002</v>
      </c>
      <c r="T28" s="35">
        <f>(R28+L28)/J28</f>
        <v>0.94662451941516346</v>
      </c>
    </row>
    <row r="29" spans="1:21" x14ac:dyDescent="0.2">
      <c r="A29" s="4" t="s">
        <v>0</v>
      </c>
      <c r="B29" s="4" t="s">
        <v>0</v>
      </c>
      <c r="C29" s="29"/>
      <c r="D29" s="51" t="s">
        <v>30</v>
      </c>
      <c r="E29" s="47"/>
      <c r="F29" s="47"/>
      <c r="G29" s="47"/>
      <c r="H29" s="6">
        <v>3152395</v>
      </c>
      <c r="I29" s="6">
        <v>0</v>
      </c>
      <c r="J29" s="6">
        <v>3152395</v>
      </c>
      <c r="K29" s="6">
        <v>922567.95</v>
      </c>
      <c r="L29" s="6">
        <v>0</v>
      </c>
      <c r="M29" s="6">
        <v>922567.95</v>
      </c>
      <c r="N29" s="20">
        <v>-2229827.0499999998</v>
      </c>
      <c r="O29" s="10">
        <v>0.2926562026649579</v>
      </c>
      <c r="P29" s="6">
        <v>2111110.6899990002</v>
      </c>
      <c r="Q29" s="6">
        <v>690078</v>
      </c>
      <c r="R29" s="6">
        <v>2801188.6899990002</v>
      </c>
      <c r="S29" s="7">
        <v>-351206.31000100001</v>
      </c>
      <c r="T29" s="9">
        <v>0.88859063981480746</v>
      </c>
    </row>
    <row r="30" spans="1:21" x14ac:dyDescent="0.2">
      <c r="A30" s="4" t="s">
        <v>0</v>
      </c>
      <c r="B30" s="4" t="s">
        <v>0</v>
      </c>
      <c r="C30" s="29"/>
      <c r="D30" s="51" t="s">
        <v>31</v>
      </c>
      <c r="E30" s="47"/>
      <c r="F30" s="47"/>
      <c r="G30" s="47"/>
      <c r="H30" s="6">
        <v>0</v>
      </c>
      <c r="I30" s="6">
        <v>0</v>
      </c>
      <c r="J30" s="6">
        <v>0</v>
      </c>
      <c r="K30" s="6">
        <v>281.55</v>
      </c>
      <c r="L30" s="6">
        <v>0</v>
      </c>
      <c r="M30" s="6">
        <v>281.55</v>
      </c>
      <c r="N30" s="20">
        <v>281.55</v>
      </c>
      <c r="O30" s="10">
        <v>1</v>
      </c>
      <c r="P30" s="6">
        <v>1385.79</v>
      </c>
      <c r="Q30" s="6">
        <v>0</v>
      </c>
      <c r="R30" s="6">
        <v>1385.79</v>
      </c>
      <c r="S30" s="6">
        <v>1385.79</v>
      </c>
      <c r="T30" s="9">
        <v>1</v>
      </c>
    </row>
    <row r="31" spans="1:21" x14ac:dyDescent="0.2">
      <c r="A31" s="4" t="s">
        <v>0</v>
      </c>
      <c r="B31" s="4" t="s">
        <v>0</v>
      </c>
      <c r="C31" s="29"/>
      <c r="D31" s="51" t="s">
        <v>32</v>
      </c>
      <c r="E31" s="47"/>
      <c r="F31" s="47"/>
      <c r="G31" s="47"/>
      <c r="H31" s="6">
        <v>0</v>
      </c>
      <c r="I31" s="6">
        <v>0</v>
      </c>
      <c r="J31" s="6">
        <v>0</v>
      </c>
      <c r="K31" s="6">
        <v>36020.15</v>
      </c>
      <c r="L31" s="6">
        <v>0</v>
      </c>
      <c r="M31" s="6">
        <v>36020.15</v>
      </c>
      <c r="N31" s="20">
        <v>36020.15</v>
      </c>
      <c r="O31" s="10">
        <v>1</v>
      </c>
      <c r="P31" s="6">
        <v>36020.15</v>
      </c>
      <c r="Q31" s="6">
        <v>0</v>
      </c>
      <c r="R31" s="6">
        <v>36020.15</v>
      </c>
      <c r="S31" s="6">
        <v>36020.15</v>
      </c>
      <c r="T31" s="9">
        <v>1</v>
      </c>
    </row>
    <row r="32" spans="1:21" x14ac:dyDescent="0.2">
      <c r="A32" s="4" t="s">
        <v>0</v>
      </c>
      <c r="B32" s="4" t="s">
        <v>0</v>
      </c>
      <c r="C32" s="29"/>
      <c r="D32" s="51" t="s">
        <v>33</v>
      </c>
      <c r="E32" s="47"/>
      <c r="F32" s="47"/>
      <c r="G32" s="47"/>
      <c r="H32" s="6">
        <v>0</v>
      </c>
      <c r="I32" s="6">
        <v>0</v>
      </c>
      <c r="J32" s="6">
        <v>0</v>
      </c>
      <c r="K32" s="6">
        <v>779.65</v>
      </c>
      <c r="L32" s="6">
        <v>0</v>
      </c>
      <c r="M32" s="6">
        <v>779.65</v>
      </c>
      <c r="N32" s="20">
        <v>779.65</v>
      </c>
      <c r="O32" s="10">
        <v>1</v>
      </c>
      <c r="P32" s="6">
        <v>1401.66</v>
      </c>
      <c r="Q32" s="6">
        <v>0</v>
      </c>
      <c r="R32" s="6">
        <v>1401.66</v>
      </c>
      <c r="S32" s="6">
        <v>1401.66</v>
      </c>
      <c r="T32" s="9">
        <v>1</v>
      </c>
    </row>
    <row r="33" spans="1:20" x14ac:dyDescent="0.2">
      <c r="A33" s="4" t="s">
        <v>0</v>
      </c>
      <c r="B33" s="4" t="s">
        <v>0</v>
      </c>
      <c r="C33" s="29"/>
      <c r="D33" s="51" t="s">
        <v>34</v>
      </c>
      <c r="E33" s="47"/>
      <c r="F33" s="47"/>
      <c r="G33" s="47"/>
      <c r="H33" s="6">
        <v>1195000</v>
      </c>
      <c r="I33" s="6">
        <v>0</v>
      </c>
      <c r="J33" s="6">
        <v>1195000</v>
      </c>
      <c r="K33" s="6">
        <v>608366.25</v>
      </c>
      <c r="L33" s="6">
        <v>0</v>
      </c>
      <c r="M33" s="6">
        <v>608366.25</v>
      </c>
      <c r="N33" s="20">
        <v>-586633.75</v>
      </c>
      <c r="O33" s="10">
        <v>0.50909309623430965</v>
      </c>
      <c r="P33" s="6">
        <v>1211562.3799999999</v>
      </c>
      <c r="Q33" s="6">
        <v>16804</v>
      </c>
      <c r="R33" s="6">
        <v>1228366.3799999999</v>
      </c>
      <c r="S33" s="6">
        <v>33366.379999999997</v>
      </c>
      <c r="T33" s="9">
        <v>1.0279216569037657</v>
      </c>
    </row>
    <row r="34" spans="1:20" x14ac:dyDescent="0.2">
      <c r="A34" s="4" t="s">
        <v>0</v>
      </c>
      <c r="B34" s="4" t="s">
        <v>0</v>
      </c>
      <c r="C34" s="29"/>
      <c r="D34" s="51" t="s">
        <v>35</v>
      </c>
      <c r="E34" s="47"/>
      <c r="F34" s="47"/>
      <c r="G34" s="47"/>
      <c r="H34" s="6">
        <v>0</v>
      </c>
      <c r="I34" s="6">
        <v>0</v>
      </c>
      <c r="J34" s="6">
        <v>0</v>
      </c>
      <c r="K34" s="6">
        <v>8625</v>
      </c>
      <c r="L34" s="6">
        <v>0</v>
      </c>
      <c r="M34" s="6">
        <v>8625</v>
      </c>
      <c r="N34" s="20">
        <v>8625</v>
      </c>
      <c r="O34" s="10">
        <v>1</v>
      </c>
      <c r="P34" s="6">
        <v>8868.75</v>
      </c>
      <c r="Q34" s="6">
        <v>10488</v>
      </c>
      <c r="R34" s="6">
        <v>19356.75</v>
      </c>
      <c r="S34" s="6">
        <v>19356.75</v>
      </c>
      <c r="T34" s="9">
        <v>1</v>
      </c>
    </row>
    <row r="35" spans="1:20" x14ac:dyDescent="0.2">
      <c r="A35" s="4" t="s">
        <v>0</v>
      </c>
      <c r="B35" s="4" t="s">
        <v>0</v>
      </c>
      <c r="C35" s="29"/>
      <c r="D35" s="51" t="s">
        <v>36</v>
      </c>
      <c r="E35" s="47"/>
      <c r="F35" s="47"/>
      <c r="G35" s="47"/>
      <c r="H35" s="6">
        <v>518000</v>
      </c>
      <c r="I35" s="6">
        <v>0</v>
      </c>
      <c r="J35" s="6">
        <v>518000</v>
      </c>
      <c r="K35" s="6">
        <v>281971.95</v>
      </c>
      <c r="L35" s="6">
        <v>0</v>
      </c>
      <c r="M35" s="6">
        <v>281971.95</v>
      </c>
      <c r="N35" s="20">
        <v>-236028.05</v>
      </c>
      <c r="O35" s="10">
        <v>0.54434739382239383</v>
      </c>
      <c r="P35" s="6">
        <v>475753.85</v>
      </c>
      <c r="Q35" s="6">
        <v>41218</v>
      </c>
      <c r="R35" s="6">
        <v>516971.85</v>
      </c>
      <c r="S35" s="7">
        <v>-1028.1500000000001</v>
      </c>
      <c r="T35" s="9">
        <v>0.99801515444015443</v>
      </c>
    </row>
    <row r="36" spans="1:20" x14ac:dyDescent="0.2">
      <c r="A36" s="4" t="s">
        <v>0</v>
      </c>
      <c r="B36" s="4" t="s">
        <v>0</v>
      </c>
      <c r="C36" s="29"/>
      <c r="D36" s="51" t="s">
        <v>37</v>
      </c>
      <c r="E36" s="47"/>
      <c r="F36" s="47"/>
      <c r="G36" s="47"/>
      <c r="H36" s="6">
        <v>70000</v>
      </c>
      <c r="I36" s="6">
        <v>0</v>
      </c>
      <c r="J36" s="6">
        <v>70000</v>
      </c>
      <c r="K36" s="6">
        <v>17940</v>
      </c>
      <c r="L36" s="6">
        <v>0</v>
      </c>
      <c r="M36" s="6">
        <v>17940</v>
      </c>
      <c r="N36" s="20">
        <v>-52060</v>
      </c>
      <c r="O36" s="10">
        <v>0.25628571428571428</v>
      </c>
      <c r="P36" s="6">
        <v>60801.65</v>
      </c>
      <c r="Q36" s="6">
        <v>6473</v>
      </c>
      <c r="R36" s="6">
        <v>67274.649999999994</v>
      </c>
      <c r="S36" s="7">
        <v>-2725.35</v>
      </c>
      <c r="T36" s="9">
        <v>0.96106642857142854</v>
      </c>
    </row>
    <row r="37" spans="1:20" ht="15" x14ac:dyDescent="0.25">
      <c r="A37" s="4"/>
      <c r="B37" s="4"/>
      <c r="C37" s="49" t="s">
        <v>77</v>
      </c>
      <c r="D37" s="50"/>
      <c r="E37" s="50"/>
      <c r="F37" s="50"/>
      <c r="G37" s="50"/>
      <c r="H37" s="32">
        <f t="shared" ref="H37:N37" si="35">SUM(H38:H40)</f>
        <v>849159</v>
      </c>
      <c r="I37" s="32">
        <f t="shared" si="35"/>
        <v>0</v>
      </c>
      <c r="J37" s="32">
        <f t="shared" si="35"/>
        <v>849159</v>
      </c>
      <c r="K37" s="32">
        <f t="shared" si="35"/>
        <v>49353.05</v>
      </c>
      <c r="L37" s="32">
        <f t="shared" si="35"/>
        <v>0</v>
      </c>
      <c r="M37" s="32">
        <f t="shared" si="35"/>
        <v>49353.05</v>
      </c>
      <c r="N37" s="59">
        <f t="shared" si="35"/>
        <v>-799805.95</v>
      </c>
      <c r="O37" s="33">
        <f>M37/J37</f>
        <v>5.8119916293650542E-2</v>
      </c>
      <c r="P37" s="34">
        <f>SUM(P38:P40)</f>
        <v>807897.02666700003</v>
      </c>
      <c r="Q37" s="34">
        <f t="shared" ref="Q37:S37" si="36">SUM(Q38:Q40)</f>
        <v>41262</v>
      </c>
      <c r="R37" s="32">
        <f t="shared" si="36"/>
        <v>849159.02666700003</v>
      </c>
      <c r="S37" s="32">
        <f t="shared" si="36"/>
        <v>2.6666999999999996E-2</v>
      </c>
      <c r="T37" s="35">
        <f>(R37+L37)/J37</f>
        <v>1.0000000314040127</v>
      </c>
    </row>
    <row r="38" spans="1:20" x14ac:dyDescent="0.2">
      <c r="A38" s="4"/>
      <c r="B38" s="4"/>
      <c r="C38" s="29"/>
      <c r="D38" s="51" t="s">
        <v>43</v>
      </c>
      <c r="E38" s="47"/>
      <c r="F38" s="47"/>
      <c r="G38" s="47"/>
      <c r="H38" s="6">
        <v>643462</v>
      </c>
      <c r="I38" s="6">
        <v>0</v>
      </c>
      <c r="J38" s="6">
        <v>643462</v>
      </c>
      <c r="K38" s="6">
        <v>12993.81</v>
      </c>
      <c r="L38" s="6">
        <v>0</v>
      </c>
      <c r="M38" s="6">
        <v>12993.81</v>
      </c>
      <c r="N38" s="20">
        <v>-630468.18999999994</v>
      </c>
      <c r="O38" s="10">
        <v>2.0193593405671197E-2</v>
      </c>
      <c r="P38" s="6">
        <v>457013.34666699998</v>
      </c>
      <c r="Q38" s="6">
        <v>186449</v>
      </c>
      <c r="R38" s="6">
        <v>643462.34666699998</v>
      </c>
      <c r="S38" s="6">
        <v>0.346667</v>
      </c>
      <c r="T38" s="9">
        <v>1.0000005387528712</v>
      </c>
    </row>
    <row r="39" spans="1:20" x14ac:dyDescent="0.2">
      <c r="A39" s="4"/>
      <c r="B39" s="4"/>
      <c r="C39" s="29"/>
      <c r="D39" s="51" t="s">
        <v>44</v>
      </c>
      <c r="E39" s="47"/>
      <c r="F39" s="47"/>
      <c r="G39" s="47"/>
      <c r="H39" s="6">
        <v>133797</v>
      </c>
      <c r="I39" s="6">
        <v>0</v>
      </c>
      <c r="J39" s="6">
        <v>133797</v>
      </c>
      <c r="K39" s="6">
        <v>13608.18</v>
      </c>
      <c r="L39" s="6">
        <v>0</v>
      </c>
      <c r="M39" s="6">
        <v>13608.18</v>
      </c>
      <c r="N39" s="20">
        <v>-120188.82</v>
      </c>
      <c r="O39" s="10">
        <v>0.10170766160676248</v>
      </c>
      <c r="P39" s="6">
        <v>197446.506666</v>
      </c>
      <c r="Q39" s="7">
        <v>-63650</v>
      </c>
      <c r="R39" s="6">
        <v>133796.506666</v>
      </c>
      <c r="S39" s="7">
        <v>-0.49333399999999999</v>
      </c>
      <c r="T39" s="9">
        <v>0.99999631281717827</v>
      </c>
    </row>
    <row r="40" spans="1:20" x14ac:dyDescent="0.2">
      <c r="A40" s="4"/>
      <c r="B40" s="4"/>
      <c r="C40" s="29"/>
      <c r="D40" s="51" t="s">
        <v>50</v>
      </c>
      <c r="E40" s="47"/>
      <c r="F40" s="47"/>
      <c r="G40" s="47"/>
      <c r="H40" s="6">
        <v>71900</v>
      </c>
      <c r="I40" s="6">
        <v>0</v>
      </c>
      <c r="J40" s="6">
        <v>71900</v>
      </c>
      <c r="K40" s="6">
        <v>22751.06</v>
      </c>
      <c r="L40" s="6">
        <v>0</v>
      </c>
      <c r="M40" s="6">
        <v>22751.06</v>
      </c>
      <c r="N40" s="20">
        <v>-49148.94</v>
      </c>
      <c r="O40" s="10">
        <v>0.31642642559109874</v>
      </c>
      <c r="P40" s="6">
        <v>153437.17333399999</v>
      </c>
      <c r="Q40" s="7">
        <v>-81537</v>
      </c>
      <c r="R40" s="6">
        <v>71900.173334000006</v>
      </c>
      <c r="S40" s="6">
        <v>0.17333399999999999</v>
      </c>
      <c r="T40" s="9">
        <v>1.0000024107649512</v>
      </c>
    </row>
    <row r="41" spans="1:20" ht="15" x14ac:dyDescent="0.25">
      <c r="A41" s="4"/>
      <c r="B41" s="4"/>
      <c r="C41" s="49" t="s">
        <v>66</v>
      </c>
      <c r="D41" s="50"/>
      <c r="E41" s="50"/>
      <c r="F41" s="50"/>
      <c r="G41" s="50"/>
      <c r="H41" s="32">
        <f>SUM(H42:H44)</f>
        <v>715068</v>
      </c>
      <c r="I41" s="32">
        <f t="shared" ref="I41:N41" si="37">SUM(I42:I44)</f>
        <v>0</v>
      </c>
      <c r="J41" s="32">
        <f t="shared" si="37"/>
        <v>715068</v>
      </c>
      <c r="K41" s="32">
        <f t="shared" si="37"/>
        <v>108210.21999999999</v>
      </c>
      <c r="L41" s="32">
        <f t="shared" si="37"/>
        <v>0</v>
      </c>
      <c r="M41" s="32">
        <f t="shared" si="37"/>
        <v>108210.21999999999</v>
      </c>
      <c r="N41" s="59">
        <f t="shared" si="37"/>
        <v>-606857.77999999991</v>
      </c>
      <c r="O41" s="33">
        <f>M41/J41</f>
        <v>0.15132857294690852</v>
      </c>
      <c r="P41" s="34">
        <f>SUM(P42:P43)</f>
        <v>606471.57333400007</v>
      </c>
      <c r="Q41" s="34">
        <f>SUM(Q42:Q43)</f>
        <v>-633055</v>
      </c>
      <c r="R41" s="32">
        <f t="shared" ref="R41:S41" si="38">SUM(R42:R44)</f>
        <v>298444.21999900002</v>
      </c>
      <c r="S41" s="32">
        <f t="shared" si="38"/>
        <v>-416623.78000099998</v>
      </c>
      <c r="T41" s="35">
        <f>(R41+L41)/J41</f>
        <v>0.4173648100586238</v>
      </c>
    </row>
    <row r="42" spans="1:20" x14ac:dyDescent="0.2">
      <c r="A42" s="4"/>
      <c r="B42" s="4"/>
      <c r="C42" s="29"/>
      <c r="D42" s="51" t="s">
        <v>45</v>
      </c>
      <c r="E42" s="47"/>
      <c r="F42" s="47"/>
      <c r="G42" s="47"/>
      <c r="H42" s="6">
        <v>74713</v>
      </c>
      <c r="I42" s="6">
        <v>0</v>
      </c>
      <c r="J42" s="6">
        <v>74713</v>
      </c>
      <c r="K42" s="7">
        <v>-86758.96</v>
      </c>
      <c r="L42" s="6">
        <v>0</v>
      </c>
      <c r="M42" s="7">
        <v>-86758.96</v>
      </c>
      <c r="N42" s="20">
        <v>-161471.96</v>
      </c>
      <c r="O42" s="8">
        <v>-1.1612297725964691</v>
      </c>
      <c r="P42" s="6">
        <v>134888.76</v>
      </c>
      <c r="Q42" s="7">
        <v>-210828</v>
      </c>
      <c r="R42" s="7">
        <v>-75939.240000000005</v>
      </c>
      <c r="S42" s="7">
        <v>-150652.24</v>
      </c>
      <c r="T42" s="11">
        <v>-1.0164126724934082</v>
      </c>
    </row>
    <row r="43" spans="1:20" x14ac:dyDescent="0.2">
      <c r="A43" s="4"/>
      <c r="B43" s="4"/>
      <c r="C43" s="29"/>
      <c r="D43" s="51" t="s">
        <v>46</v>
      </c>
      <c r="E43" s="47"/>
      <c r="F43" s="47"/>
      <c r="G43" s="47"/>
      <c r="H43" s="6">
        <v>335355</v>
      </c>
      <c r="I43" s="6">
        <v>0</v>
      </c>
      <c r="J43" s="6">
        <v>335355</v>
      </c>
      <c r="K43" s="6">
        <v>13461.65</v>
      </c>
      <c r="L43" s="6">
        <v>0</v>
      </c>
      <c r="M43" s="6">
        <v>13461.65</v>
      </c>
      <c r="N43" s="20">
        <v>-321893.34999999998</v>
      </c>
      <c r="O43" s="10">
        <v>4.0141491851918114E-2</v>
      </c>
      <c r="P43" s="6">
        <v>471582.81333400001</v>
      </c>
      <c r="Q43" s="7">
        <v>-422227</v>
      </c>
      <c r="R43" s="6">
        <v>49355.813333999999</v>
      </c>
      <c r="S43" s="7">
        <v>-285999.18666599999</v>
      </c>
      <c r="T43" s="9">
        <v>0.14717482469025361</v>
      </c>
    </row>
    <row r="44" spans="1:20" ht="15" x14ac:dyDescent="0.25">
      <c r="A44" s="4"/>
      <c r="B44" s="4"/>
      <c r="C44" s="29"/>
      <c r="D44" s="53" t="s">
        <v>41</v>
      </c>
      <c r="E44" s="54"/>
      <c r="F44" s="54"/>
      <c r="G44" s="54"/>
      <c r="H44" s="20">
        <v>305000</v>
      </c>
      <c r="I44" s="20">
        <v>0</v>
      </c>
      <c r="J44" s="20">
        <v>305000</v>
      </c>
      <c r="K44" s="20">
        <v>181507.53</v>
      </c>
      <c r="L44" s="20">
        <v>0</v>
      </c>
      <c r="M44" s="20">
        <v>181507.53</v>
      </c>
      <c r="N44" s="20">
        <v>-123492.47</v>
      </c>
      <c r="O44" s="22">
        <v>0.59510665573770494</v>
      </c>
      <c r="P44" s="20">
        <v>380027.64666500001</v>
      </c>
      <c r="Q44" s="21">
        <v>-55000</v>
      </c>
      <c r="R44" s="20">
        <v>325027.64666500001</v>
      </c>
      <c r="S44" s="20">
        <v>20027.646665</v>
      </c>
      <c r="T44" s="23">
        <v>1.065664415295082</v>
      </c>
    </row>
    <row r="45" spans="1:20" ht="15" x14ac:dyDescent="0.25">
      <c r="A45" s="4"/>
      <c r="B45" s="4"/>
      <c r="C45" s="49" t="s">
        <v>67</v>
      </c>
      <c r="D45" s="50"/>
      <c r="E45" s="50"/>
      <c r="F45" s="50"/>
      <c r="G45" s="50"/>
      <c r="H45" s="32">
        <f t="shared" ref="H45:N45" si="39">SUM(H46:H48)</f>
        <v>827000</v>
      </c>
      <c r="I45" s="32">
        <f t="shared" si="39"/>
        <v>0</v>
      </c>
      <c r="J45" s="32">
        <f t="shared" si="39"/>
        <v>827000</v>
      </c>
      <c r="K45" s="32">
        <f t="shared" si="39"/>
        <v>209000</v>
      </c>
      <c r="L45" s="32">
        <f t="shared" si="39"/>
        <v>0</v>
      </c>
      <c r="M45" s="32">
        <f t="shared" si="39"/>
        <v>209000</v>
      </c>
      <c r="N45" s="59">
        <f t="shared" si="39"/>
        <v>-618000</v>
      </c>
      <c r="O45" s="33">
        <f>M45/J45</f>
        <v>0.25272067714631197</v>
      </c>
      <c r="P45" s="34">
        <f>SUM(P46:P48)</f>
        <v>209000</v>
      </c>
      <c r="Q45" s="34">
        <f t="shared" ref="Q45:S45" si="40">SUM(Q46:Q48)</f>
        <v>616000</v>
      </c>
      <c r="R45" s="32">
        <f t="shared" si="40"/>
        <v>825000</v>
      </c>
      <c r="S45" s="32">
        <f t="shared" si="40"/>
        <v>-2000</v>
      </c>
      <c r="T45" s="35">
        <f>(R45+L45)/J45</f>
        <v>0.99758162031438935</v>
      </c>
    </row>
    <row r="46" spans="1:20" ht="15" x14ac:dyDescent="0.25">
      <c r="A46" s="4"/>
      <c r="B46" s="4"/>
      <c r="C46" s="29"/>
      <c r="D46" s="53" t="s">
        <v>47</v>
      </c>
      <c r="E46" s="54"/>
      <c r="F46" s="54"/>
      <c r="G46" s="54"/>
      <c r="H46" s="20">
        <v>725000</v>
      </c>
      <c r="I46" s="20">
        <v>0</v>
      </c>
      <c r="J46" s="20">
        <v>725000</v>
      </c>
      <c r="K46" s="20">
        <v>109000</v>
      </c>
      <c r="L46" s="20">
        <v>0</v>
      </c>
      <c r="M46" s="20">
        <v>109000</v>
      </c>
      <c r="N46" s="20">
        <v>-616000</v>
      </c>
      <c r="O46" s="22">
        <v>0.1503448275862069</v>
      </c>
      <c r="P46" s="20">
        <v>109000</v>
      </c>
      <c r="Q46" s="20">
        <v>616000</v>
      </c>
      <c r="R46" s="20">
        <v>725000</v>
      </c>
      <c r="S46" s="20">
        <v>0</v>
      </c>
      <c r="T46" s="23">
        <v>1</v>
      </c>
    </row>
    <row r="47" spans="1:20" ht="15" x14ac:dyDescent="0.25">
      <c r="A47" s="4"/>
      <c r="B47" s="4"/>
      <c r="C47" s="29"/>
      <c r="D47" s="53" t="s">
        <v>48</v>
      </c>
      <c r="E47" s="54"/>
      <c r="F47" s="54"/>
      <c r="G47" s="54"/>
      <c r="H47" s="20">
        <v>100000</v>
      </c>
      <c r="I47" s="20">
        <v>0</v>
      </c>
      <c r="J47" s="20">
        <v>100000</v>
      </c>
      <c r="K47" s="20">
        <v>100000</v>
      </c>
      <c r="L47" s="20">
        <v>0</v>
      </c>
      <c r="M47" s="20">
        <v>100000</v>
      </c>
      <c r="N47" s="20">
        <v>0</v>
      </c>
      <c r="O47" s="22">
        <v>1</v>
      </c>
      <c r="P47" s="20">
        <v>100000</v>
      </c>
      <c r="Q47" s="20">
        <v>0</v>
      </c>
      <c r="R47" s="20">
        <v>100000</v>
      </c>
      <c r="S47" s="20">
        <v>0</v>
      </c>
      <c r="T47" s="23">
        <v>1</v>
      </c>
    </row>
    <row r="48" spans="1:20" ht="15" x14ac:dyDescent="0.25">
      <c r="A48" s="4"/>
      <c r="B48" s="4"/>
      <c r="C48" s="29"/>
      <c r="D48" s="53" t="s">
        <v>49</v>
      </c>
      <c r="E48" s="54"/>
      <c r="F48" s="54"/>
      <c r="G48" s="54"/>
      <c r="H48" s="20">
        <v>2000</v>
      </c>
      <c r="I48" s="20">
        <v>0</v>
      </c>
      <c r="J48" s="20">
        <v>2000</v>
      </c>
      <c r="K48" s="20">
        <v>0</v>
      </c>
      <c r="L48" s="20">
        <v>0</v>
      </c>
      <c r="M48" s="20">
        <v>0</v>
      </c>
      <c r="N48" s="20">
        <v>-2000</v>
      </c>
      <c r="O48" s="22">
        <v>0</v>
      </c>
      <c r="P48" s="20">
        <v>0</v>
      </c>
      <c r="Q48" s="20">
        <v>0</v>
      </c>
      <c r="R48" s="20">
        <v>0</v>
      </c>
      <c r="S48" s="21">
        <v>-2000</v>
      </c>
      <c r="T48" s="23">
        <v>0</v>
      </c>
    </row>
    <row r="49" spans="1:21" ht="15" x14ac:dyDescent="0.25">
      <c r="A49" s="4" t="s">
        <v>0</v>
      </c>
      <c r="B49" s="4" t="s">
        <v>0</v>
      </c>
      <c r="C49" s="49" t="s">
        <v>68</v>
      </c>
      <c r="D49" s="50"/>
      <c r="E49" s="50"/>
      <c r="F49" s="50"/>
      <c r="G49" s="50"/>
      <c r="H49" s="32">
        <f t="shared" ref="H49:N49" si="41">SUM(H50:H52)</f>
        <v>1979000</v>
      </c>
      <c r="I49" s="32">
        <f t="shared" si="41"/>
        <v>0</v>
      </c>
      <c r="J49" s="32">
        <f t="shared" si="41"/>
        <v>1979000</v>
      </c>
      <c r="K49" s="32">
        <f t="shared" si="41"/>
        <v>570712.72</v>
      </c>
      <c r="L49" s="32">
        <f t="shared" si="41"/>
        <v>0</v>
      </c>
      <c r="M49" s="32">
        <f t="shared" si="41"/>
        <v>570712.72</v>
      </c>
      <c r="N49" s="59">
        <f t="shared" si="41"/>
        <v>-1408287.28</v>
      </c>
      <c r="O49" s="33">
        <f>M49/J49</f>
        <v>0.28838439615967659</v>
      </c>
      <c r="P49" s="34">
        <f t="shared" ref="P49" si="42">P52</f>
        <v>756139.43333300005</v>
      </c>
      <c r="Q49" s="34">
        <f t="shared" ref="Q49" si="43">Q52</f>
        <v>743861</v>
      </c>
      <c r="R49" s="32">
        <f>SUM(R50:R52)</f>
        <v>2014082.0899979998</v>
      </c>
      <c r="S49" s="32">
        <f>SUM(S50:S52)</f>
        <v>35082.089998000003</v>
      </c>
      <c r="T49" s="35">
        <f>(R49+L49)/J49</f>
        <v>1.0177271803931278</v>
      </c>
    </row>
    <row r="50" spans="1:21" ht="15" x14ac:dyDescent="0.25">
      <c r="A50" s="4"/>
      <c r="B50" s="4"/>
      <c r="C50" s="29"/>
      <c r="D50" s="53" t="s">
        <v>39</v>
      </c>
      <c r="E50" s="54"/>
      <c r="F50" s="54"/>
      <c r="G50" s="54"/>
      <c r="H50" s="20">
        <v>141000</v>
      </c>
      <c r="I50" s="20">
        <v>0</v>
      </c>
      <c r="J50" s="20">
        <v>141000</v>
      </c>
      <c r="K50" s="20">
        <v>83873.960000000006</v>
      </c>
      <c r="L50" s="20">
        <v>0</v>
      </c>
      <c r="M50" s="20">
        <v>83873.960000000006</v>
      </c>
      <c r="N50" s="20">
        <v>-57126.04</v>
      </c>
      <c r="O50" s="22">
        <v>0.594850780141844</v>
      </c>
      <c r="P50" s="20">
        <v>175621.406666</v>
      </c>
      <c r="Q50" s="21">
        <v>-24015</v>
      </c>
      <c r="R50" s="20">
        <v>151606.406666</v>
      </c>
      <c r="S50" s="20">
        <v>10606.406666000001</v>
      </c>
      <c r="T50" s="23">
        <v>1.0752227423120568</v>
      </c>
    </row>
    <row r="51" spans="1:21" s="36" customFormat="1" ht="15" x14ac:dyDescent="0.25">
      <c r="A51" s="4"/>
      <c r="B51" s="4"/>
      <c r="C51" s="37"/>
      <c r="D51" s="53" t="s">
        <v>42</v>
      </c>
      <c r="E51" s="54"/>
      <c r="F51" s="54"/>
      <c r="G51" s="54"/>
      <c r="H51" s="20">
        <v>338000</v>
      </c>
      <c r="I51" s="20">
        <v>0</v>
      </c>
      <c r="J51" s="20">
        <v>338000</v>
      </c>
      <c r="K51" s="20">
        <v>201145.97</v>
      </c>
      <c r="L51" s="20">
        <v>0</v>
      </c>
      <c r="M51" s="20">
        <v>201145.97</v>
      </c>
      <c r="N51" s="20">
        <v>-136854.03</v>
      </c>
      <c r="O51" s="22">
        <v>0.59510642011834325</v>
      </c>
      <c r="P51" s="20">
        <v>421144.24999899999</v>
      </c>
      <c r="Q51" s="21">
        <v>-58669</v>
      </c>
      <c r="R51" s="20">
        <v>362475.24999899999</v>
      </c>
      <c r="S51" s="20">
        <v>24475.249999</v>
      </c>
      <c r="T51" s="23">
        <v>1.0724119822455622</v>
      </c>
    </row>
    <row r="52" spans="1:21" ht="15" x14ac:dyDescent="0.25">
      <c r="A52" s="4" t="s">
        <v>0</v>
      </c>
      <c r="B52" s="4" t="s">
        <v>0</v>
      </c>
      <c r="C52" s="29"/>
      <c r="D52" s="53" t="s">
        <v>29</v>
      </c>
      <c r="E52" s="54"/>
      <c r="F52" s="54"/>
      <c r="G52" s="54"/>
      <c r="H52" s="20">
        <v>1500000</v>
      </c>
      <c r="I52" s="20">
        <v>0</v>
      </c>
      <c r="J52" s="20">
        <v>1500000</v>
      </c>
      <c r="K52" s="20">
        <v>285692.78999999998</v>
      </c>
      <c r="L52" s="20">
        <v>0</v>
      </c>
      <c r="M52" s="20">
        <v>285692.78999999998</v>
      </c>
      <c r="N52" s="20">
        <v>-1214307.21</v>
      </c>
      <c r="O52" s="22">
        <v>0.19046186000000001</v>
      </c>
      <c r="P52" s="20">
        <v>756139.43333300005</v>
      </c>
      <c r="Q52" s="20">
        <v>743861</v>
      </c>
      <c r="R52" s="20">
        <v>1500000.4333329999</v>
      </c>
      <c r="S52" s="20">
        <v>0.43333300000000002</v>
      </c>
      <c r="T52" s="23">
        <v>1.0000002888886668</v>
      </c>
    </row>
    <row r="53" spans="1:21" x14ac:dyDescent="0.2">
      <c r="A53" s="55" t="s">
        <v>54</v>
      </c>
      <c r="B53" s="44"/>
      <c r="C53" s="44"/>
      <c r="D53" s="44"/>
      <c r="E53" s="44"/>
      <c r="F53" s="44"/>
      <c r="G53" s="44"/>
      <c r="H53" s="12">
        <f t="shared" ref="H53:N53" si="44">H49+H45+H41+H37+H28+H26+H23+H21+H19+H13+H11</f>
        <v>155368521</v>
      </c>
      <c r="I53" s="12">
        <f t="shared" si="44"/>
        <v>2326555</v>
      </c>
      <c r="J53" s="12">
        <f t="shared" si="44"/>
        <v>157695076</v>
      </c>
      <c r="K53" s="12">
        <f t="shared" si="44"/>
        <v>54665062.689999998</v>
      </c>
      <c r="L53" s="12">
        <f t="shared" si="44"/>
        <v>0</v>
      </c>
      <c r="M53" s="12">
        <f t="shared" si="44"/>
        <v>54665062.689999998</v>
      </c>
      <c r="N53" s="12">
        <f t="shared" si="44"/>
        <v>-103030013.31</v>
      </c>
      <c r="O53" s="13">
        <f>M53/J53</f>
        <v>0.34665040961710181</v>
      </c>
      <c r="P53" s="12" t="e">
        <f>P49+#REF!+P45+P41+P37+P28+P26+P23+P21+P19+P13</f>
        <v>#REF!</v>
      </c>
      <c r="Q53" s="12" t="e">
        <f>Q49+#REF!+Q45+Q41+Q37+Q28+Q26+Q23+Q21+Q19+Q13</f>
        <v>#REF!</v>
      </c>
      <c r="R53" s="12">
        <f>R49+R45+R41+R37+R28+R26+R23+R21+R19+R13+R11</f>
        <v>156646003.76664498</v>
      </c>
      <c r="S53" s="39">
        <f>S49+S45+S41+S37+S28+S26+S23+S21+S19+S13+S11</f>
        <v>-1049072.2333549999</v>
      </c>
      <c r="T53" s="13">
        <f>(R53+L53)/J53</f>
        <v>0.99334746359895842</v>
      </c>
    </row>
    <row r="54" spans="1:21" x14ac:dyDescent="0.2">
      <c r="A54" s="43" t="s">
        <v>0</v>
      </c>
      <c r="B54" s="44"/>
      <c r="C54" s="44"/>
      <c r="D54" s="44"/>
      <c r="E54" s="44"/>
      <c r="F54" s="44"/>
      <c r="G54" s="45"/>
      <c r="H54" s="1" t="s">
        <v>10</v>
      </c>
      <c r="I54" s="1" t="s">
        <v>11</v>
      </c>
      <c r="J54" s="1" t="s">
        <v>12</v>
      </c>
      <c r="K54" s="1" t="s">
        <v>13</v>
      </c>
      <c r="L54" s="1" t="s">
        <v>14</v>
      </c>
      <c r="M54" s="1" t="s">
        <v>15</v>
      </c>
      <c r="N54" s="1" t="s">
        <v>16</v>
      </c>
      <c r="O54" s="1" t="s">
        <v>17</v>
      </c>
      <c r="P54" s="1" t="s">
        <v>18</v>
      </c>
      <c r="Q54" s="1" t="s">
        <v>19</v>
      </c>
      <c r="R54" s="1" t="s">
        <v>20</v>
      </c>
      <c r="S54" s="1" t="s">
        <v>21</v>
      </c>
      <c r="T54" s="1" t="s">
        <v>22</v>
      </c>
    </row>
    <row r="55" spans="1:21" x14ac:dyDescent="0.2">
      <c r="A55" s="52" t="s">
        <v>55</v>
      </c>
      <c r="B55" s="47"/>
      <c r="C55" s="47"/>
      <c r="D55" s="47"/>
      <c r="E55" s="47"/>
      <c r="F55" s="47"/>
      <c r="G55" s="47"/>
      <c r="H55" s="3" t="s">
        <v>0</v>
      </c>
      <c r="I55" s="3" t="s">
        <v>0</v>
      </c>
      <c r="J55" s="3" t="s">
        <v>0</v>
      </c>
      <c r="K55" s="3" t="s">
        <v>0</v>
      </c>
      <c r="L55" s="3" t="s">
        <v>0</v>
      </c>
      <c r="M55" s="3" t="s">
        <v>0</v>
      </c>
      <c r="N55" s="3" t="s">
        <v>0</v>
      </c>
      <c r="O55" s="3" t="s">
        <v>0</v>
      </c>
      <c r="P55" s="3" t="s">
        <v>0</v>
      </c>
      <c r="Q55" s="3" t="s">
        <v>0</v>
      </c>
      <c r="R55" s="3" t="s">
        <v>0</v>
      </c>
      <c r="S55" s="3" t="s">
        <v>0</v>
      </c>
      <c r="T55" s="3" t="s">
        <v>0</v>
      </c>
    </row>
    <row r="56" spans="1:21" ht="15" x14ac:dyDescent="0.25">
      <c r="A56" s="2"/>
      <c r="B56" s="29"/>
      <c r="C56" s="49" t="s">
        <v>70</v>
      </c>
      <c r="D56" s="50"/>
      <c r="E56" s="50"/>
      <c r="F56" s="50"/>
      <c r="G56" s="50"/>
      <c r="H56" s="32">
        <f>SUM(H57)</f>
        <v>137674227</v>
      </c>
      <c r="I56" s="32">
        <f t="shared" ref="I56" si="45">SUM(I57)</f>
        <v>9232088</v>
      </c>
      <c r="J56" s="32">
        <f t="shared" ref="J56" si="46">SUM(J57)</f>
        <v>146906315</v>
      </c>
      <c r="K56" s="32">
        <f t="shared" ref="K56" si="47">SUM(K57)</f>
        <v>37775851.969999999</v>
      </c>
      <c r="L56" s="32">
        <f t="shared" ref="L56" si="48">SUM(L57)</f>
        <v>1803990.95</v>
      </c>
      <c r="M56" s="32">
        <f t="shared" ref="M56" si="49">SUM(M57)</f>
        <v>39579842.920000002</v>
      </c>
      <c r="N56" s="32">
        <f t="shared" ref="N56" si="50">SUM(N57)</f>
        <v>107326472.08</v>
      </c>
      <c r="O56" s="33">
        <f>M56/J56</f>
        <v>0.26942233844746566</v>
      </c>
      <c r="P56" s="34">
        <f>SUM(P57:P60)</f>
        <v>133893146.686648</v>
      </c>
      <c r="Q56" s="34">
        <f>SUM(Q57:Q60)</f>
        <v>8232664</v>
      </c>
      <c r="R56" s="32">
        <f t="shared" ref="R56" si="51">SUM(R57)</f>
        <v>138491407.273316</v>
      </c>
      <c r="S56" s="32">
        <f t="shared" ref="S56" si="52">SUM(S57)</f>
        <v>6610916.7766840002</v>
      </c>
      <c r="T56" s="35">
        <f>(R56+L56)/J56</f>
        <v>0.95499909737247157</v>
      </c>
    </row>
    <row r="57" spans="1:21" ht="15" customHeight="1" x14ac:dyDescent="0.25">
      <c r="A57" s="2"/>
      <c r="B57" s="29"/>
      <c r="C57" s="29"/>
      <c r="D57" s="53" t="s">
        <v>69</v>
      </c>
      <c r="E57" s="54"/>
      <c r="F57" s="54"/>
      <c r="G57" s="54"/>
      <c r="H57" s="6">
        <v>137674227</v>
      </c>
      <c r="I57" s="6">
        <v>9232088</v>
      </c>
      <c r="J57" s="6">
        <v>146906315</v>
      </c>
      <c r="K57" s="6">
        <v>37775851.969999999</v>
      </c>
      <c r="L57" s="6">
        <v>1803990.95</v>
      </c>
      <c r="M57" s="6">
        <v>39579842.920000002</v>
      </c>
      <c r="N57" s="6">
        <v>107326472.08</v>
      </c>
      <c r="O57" s="10">
        <v>0.26942233844746566</v>
      </c>
      <c r="P57" s="6">
        <v>130824006.273316</v>
      </c>
      <c r="Q57" s="6">
        <v>7667401</v>
      </c>
      <c r="R57" s="6">
        <v>138491407.273316</v>
      </c>
      <c r="S57" s="6">
        <v>6610916.7766840002</v>
      </c>
      <c r="T57" s="9">
        <v>0.95499909737247168</v>
      </c>
    </row>
    <row r="58" spans="1:21" ht="15" x14ac:dyDescent="0.25">
      <c r="A58" s="4"/>
      <c r="B58" s="19"/>
      <c r="C58" s="49" t="s">
        <v>76</v>
      </c>
      <c r="D58" s="50"/>
      <c r="E58" s="50"/>
      <c r="F58" s="50"/>
      <c r="G58" s="50"/>
      <c r="H58" s="32">
        <f>SUM(H59:H61)</f>
        <v>3429410</v>
      </c>
      <c r="I58" s="32">
        <f t="shared" ref="I58:N58" si="53">SUM(I59:I61)</f>
        <v>1883</v>
      </c>
      <c r="J58" s="32">
        <f t="shared" si="53"/>
        <v>3431293</v>
      </c>
      <c r="K58" s="32">
        <f t="shared" si="53"/>
        <v>627864.15999999992</v>
      </c>
      <c r="L58" s="32">
        <f t="shared" si="53"/>
        <v>69026.12</v>
      </c>
      <c r="M58" s="32">
        <f t="shared" si="53"/>
        <v>696890.28</v>
      </c>
      <c r="N58" s="32">
        <f t="shared" si="53"/>
        <v>2734402.7199999997</v>
      </c>
      <c r="O58" s="33">
        <f>M58/J58</f>
        <v>0.20309844714514325</v>
      </c>
      <c r="P58" s="34">
        <f t="shared" ref="P58" si="54">SUM(P60:P61)</f>
        <v>3034183.0833320003</v>
      </c>
      <c r="Q58" s="34">
        <f t="shared" ref="Q58" si="55">SUM(Q60:Q61)</f>
        <v>4910</v>
      </c>
      <c r="R58" s="32">
        <f t="shared" ref="R58" si="56">SUM(R59:R61)</f>
        <v>3039903.2933320003</v>
      </c>
      <c r="S58" s="32">
        <f t="shared" ref="S58" si="57">SUM(S59:S61)</f>
        <v>322363.58666799997</v>
      </c>
      <c r="T58" s="35">
        <f>(R58+L58)/J58</f>
        <v>0.90605186247050318</v>
      </c>
    </row>
    <row r="59" spans="1:21" x14ac:dyDescent="0.2">
      <c r="A59" s="4"/>
      <c r="B59" s="19"/>
      <c r="C59" s="29"/>
      <c r="D59" s="51" t="s">
        <v>24</v>
      </c>
      <c r="E59" s="47"/>
      <c r="F59" s="47"/>
      <c r="G59" s="47"/>
      <c r="H59" s="6">
        <v>46450</v>
      </c>
      <c r="I59" s="6">
        <v>0</v>
      </c>
      <c r="J59" s="6">
        <v>46450</v>
      </c>
      <c r="K59" s="7">
        <v>-2.25</v>
      </c>
      <c r="L59" s="6">
        <v>9500</v>
      </c>
      <c r="M59" s="6">
        <v>9497.75</v>
      </c>
      <c r="N59" s="6">
        <v>36952.25</v>
      </c>
      <c r="O59" s="10">
        <v>0.20447255113024757</v>
      </c>
      <c r="P59" s="6">
        <v>17973.21</v>
      </c>
      <c r="Q59" s="7">
        <v>-17163</v>
      </c>
      <c r="R59" s="6">
        <v>810.21</v>
      </c>
      <c r="S59" s="6">
        <v>36139.79</v>
      </c>
      <c r="T59" s="9">
        <v>0.22196361679224974</v>
      </c>
    </row>
    <row r="60" spans="1:21" x14ac:dyDescent="0.2">
      <c r="A60" s="4"/>
      <c r="B60" s="19"/>
      <c r="C60" s="29"/>
      <c r="D60" s="51" t="s">
        <v>51</v>
      </c>
      <c r="E60" s="47"/>
      <c r="F60" s="47"/>
      <c r="G60" s="47"/>
      <c r="H60" s="6">
        <v>627960</v>
      </c>
      <c r="I60" s="6">
        <v>1883</v>
      </c>
      <c r="J60" s="6">
        <v>629843</v>
      </c>
      <c r="K60" s="6">
        <v>1883.22</v>
      </c>
      <c r="L60" s="6">
        <v>0</v>
      </c>
      <c r="M60" s="6">
        <v>1883.22</v>
      </c>
      <c r="N60" s="6">
        <v>627959.78</v>
      </c>
      <c r="O60" s="10">
        <v>2.9899832180400512E-3</v>
      </c>
      <c r="P60" s="6">
        <v>16984.12</v>
      </c>
      <c r="Q60" s="6">
        <v>577516</v>
      </c>
      <c r="R60" s="6">
        <v>594500.12</v>
      </c>
      <c r="S60" s="6">
        <v>35342.879999999997</v>
      </c>
      <c r="T60" s="9">
        <v>0.94388620656258782</v>
      </c>
    </row>
    <row r="61" spans="1:21" x14ac:dyDescent="0.2">
      <c r="A61" s="4"/>
      <c r="B61" s="19"/>
      <c r="C61" s="29"/>
      <c r="D61" s="51" t="s">
        <v>40</v>
      </c>
      <c r="E61" s="47"/>
      <c r="F61" s="47"/>
      <c r="G61" s="47"/>
      <c r="H61" s="6">
        <v>2755000</v>
      </c>
      <c r="I61" s="6">
        <v>0</v>
      </c>
      <c r="J61" s="6">
        <v>2755000</v>
      </c>
      <c r="K61" s="6">
        <v>625983.18999999994</v>
      </c>
      <c r="L61" s="6">
        <v>59526.12</v>
      </c>
      <c r="M61" s="6">
        <v>685509.31</v>
      </c>
      <c r="N61" s="6">
        <v>2069490.69</v>
      </c>
      <c r="O61" s="10">
        <v>0.24882370598911072</v>
      </c>
      <c r="P61" s="6">
        <v>3017198.9633320002</v>
      </c>
      <c r="Q61" s="7">
        <v>-572606</v>
      </c>
      <c r="R61" s="6">
        <v>2444592.9633320002</v>
      </c>
      <c r="S61" s="6">
        <v>250880.91666799999</v>
      </c>
      <c r="T61" s="9">
        <v>0.90893614639999998</v>
      </c>
    </row>
    <row r="62" spans="1:21" ht="15" x14ac:dyDescent="0.25">
      <c r="A62" s="5" t="s">
        <v>0</v>
      </c>
      <c r="B62" s="5" t="s">
        <v>0</v>
      </c>
      <c r="C62" s="49" t="s">
        <v>61</v>
      </c>
      <c r="D62" s="50"/>
      <c r="E62" s="50"/>
      <c r="F62" s="50"/>
      <c r="G62" s="50"/>
      <c r="H62" s="32">
        <f t="shared" ref="H62:N62" si="58">SUM(H63:H63)</f>
        <v>13640405</v>
      </c>
      <c r="I62" s="32">
        <f t="shared" si="58"/>
        <v>0</v>
      </c>
      <c r="J62" s="32">
        <f t="shared" si="58"/>
        <v>13640405</v>
      </c>
      <c r="K62" s="32">
        <f t="shared" si="58"/>
        <v>1862138.73</v>
      </c>
      <c r="L62" s="32">
        <f t="shared" si="58"/>
        <v>156567.07</v>
      </c>
      <c r="M62" s="32">
        <f t="shared" si="58"/>
        <v>2018705.8</v>
      </c>
      <c r="N62" s="32">
        <f t="shared" si="58"/>
        <v>11621699.199999999</v>
      </c>
      <c r="O62" s="33">
        <f>M62/J62</f>
        <v>0.14799456467751507</v>
      </c>
      <c r="P62" s="34">
        <f>SUM(P63:P63)</f>
        <v>7922865.0333329998</v>
      </c>
      <c r="Q62" s="34">
        <f>SUM(Q63:Q63)</f>
        <v>5664187</v>
      </c>
      <c r="R62" s="32">
        <f>SUM(R63:R63)</f>
        <v>13587052.033333</v>
      </c>
      <c r="S62" s="32">
        <f>SUM(S63:S63)</f>
        <v>-103214.10333300001</v>
      </c>
      <c r="T62" s="35">
        <f>(R62+L62)/J62</f>
        <v>1.0075667916995867</v>
      </c>
    </row>
    <row r="63" spans="1:21" x14ac:dyDescent="0.2">
      <c r="A63" s="4" t="s">
        <v>0</v>
      </c>
      <c r="B63" s="4" t="s">
        <v>0</v>
      </c>
      <c r="C63" s="29"/>
      <c r="D63" s="51" t="s">
        <v>25</v>
      </c>
      <c r="E63" s="47"/>
      <c r="F63" s="47"/>
      <c r="G63" s="47"/>
      <c r="H63" s="6">
        <v>13640405</v>
      </c>
      <c r="I63" s="6">
        <v>0</v>
      </c>
      <c r="J63" s="6">
        <v>13640405</v>
      </c>
      <c r="K63" s="6">
        <v>1862138.73</v>
      </c>
      <c r="L63" s="6">
        <v>156567.07</v>
      </c>
      <c r="M63" s="6">
        <v>2018705.8</v>
      </c>
      <c r="N63" s="6">
        <v>11621699.199999999</v>
      </c>
      <c r="O63" s="10">
        <v>0.14799456467751507</v>
      </c>
      <c r="P63" s="6">
        <v>7922865.0333329998</v>
      </c>
      <c r="Q63" s="6">
        <v>5664187</v>
      </c>
      <c r="R63" s="6">
        <v>13587052.033333</v>
      </c>
      <c r="S63" s="7">
        <v>-103214.10333300001</v>
      </c>
      <c r="T63" s="9">
        <v>1.0075667916995867</v>
      </c>
      <c r="U63" s="30"/>
    </row>
    <row r="64" spans="1:21" ht="15" x14ac:dyDescent="0.25">
      <c r="A64" s="4"/>
      <c r="B64" s="4"/>
      <c r="C64" s="49" t="s">
        <v>62</v>
      </c>
      <c r="D64" s="50"/>
      <c r="E64" s="50"/>
      <c r="F64" s="50"/>
      <c r="G64" s="50"/>
      <c r="H64" s="32">
        <f t="shared" ref="H64:N64" si="59">SUM(H65:H65)</f>
        <v>1303438</v>
      </c>
      <c r="I64" s="32">
        <f t="shared" si="59"/>
        <v>0</v>
      </c>
      <c r="J64" s="32">
        <f t="shared" si="59"/>
        <v>1303438</v>
      </c>
      <c r="K64" s="32">
        <f t="shared" si="59"/>
        <v>5802</v>
      </c>
      <c r="L64" s="32">
        <f t="shared" si="59"/>
        <v>0</v>
      </c>
      <c r="M64" s="32">
        <f t="shared" si="59"/>
        <v>5802</v>
      </c>
      <c r="N64" s="32">
        <f t="shared" si="59"/>
        <v>1297636</v>
      </c>
      <c r="O64" s="33">
        <f>M64/J64</f>
        <v>4.4513049335679952E-3</v>
      </c>
      <c r="P64" s="34">
        <f>SUM(P65:P65)</f>
        <v>1186716.8500000001</v>
      </c>
      <c r="Q64" s="34">
        <f>SUM(Q65:Q65)</f>
        <v>116150</v>
      </c>
      <c r="R64" s="32">
        <f>SUM(R65:R65)</f>
        <v>1302866.8500000001</v>
      </c>
      <c r="S64" s="32">
        <f>SUM(S65:S65)</f>
        <v>571.15</v>
      </c>
      <c r="T64" s="35">
        <f>(R64+L64)/J64</f>
        <v>0.99956181268307365</v>
      </c>
    </row>
    <row r="65" spans="1:22" x14ac:dyDescent="0.2">
      <c r="A65" s="4"/>
      <c r="B65" s="4"/>
      <c r="C65" s="29"/>
      <c r="D65" s="51" t="s">
        <v>26</v>
      </c>
      <c r="E65" s="47"/>
      <c r="F65" s="47"/>
      <c r="G65" s="47"/>
      <c r="H65" s="6">
        <v>1303438</v>
      </c>
      <c r="I65" s="6">
        <v>0</v>
      </c>
      <c r="J65" s="6">
        <v>1303438</v>
      </c>
      <c r="K65" s="6">
        <v>5802</v>
      </c>
      <c r="L65" s="6">
        <v>0</v>
      </c>
      <c r="M65" s="6">
        <v>5802</v>
      </c>
      <c r="N65" s="6">
        <v>1297636</v>
      </c>
      <c r="O65" s="10">
        <v>4.4513049335679952E-3</v>
      </c>
      <c r="P65" s="6">
        <v>1186716.8500000001</v>
      </c>
      <c r="Q65" s="6">
        <v>116150</v>
      </c>
      <c r="R65" s="6">
        <v>1302866.8500000001</v>
      </c>
      <c r="S65" s="6">
        <v>571.15</v>
      </c>
      <c r="T65" s="9">
        <v>0.99956181268307354</v>
      </c>
    </row>
    <row r="66" spans="1:22" ht="15" x14ac:dyDescent="0.25">
      <c r="A66" s="4"/>
      <c r="B66" s="4"/>
      <c r="C66" s="49" t="s">
        <v>63</v>
      </c>
      <c r="D66" s="50"/>
      <c r="E66" s="50"/>
      <c r="F66" s="50"/>
      <c r="G66" s="50"/>
      <c r="H66" s="32">
        <f t="shared" ref="H66:N66" si="60">SUM(H67:H68)</f>
        <v>6186610</v>
      </c>
      <c r="I66" s="32">
        <f t="shared" si="60"/>
        <v>-376779</v>
      </c>
      <c r="J66" s="32">
        <f t="shared" si="60"/>
        <v>5809831</v>
      </c>
      <c r="K66" s="32">
        <f t="shared" si="60"/>
        <v>1076583.8600000001</v>
      </c>
      <c r="L66" s="32">
        <f t="shared" si="60"/>
        <v>259553.82</v>
      </c>
      <c r="M66" s="32">
        <f t="shared" si="60"/>
        <v>1336137.68</v>
      </c>
      <c r="N66" s="32">
        <f t="shared" si="60"/>
        <v>4473693.32</v>
      </c>
      <c r="O66" s="33">
        <f>M66/J66</f>
        <v>0.22997875153339226</v>
      </c>
      <c r="P66" s="34">
        <f>SUM(P67:P68)</f>
        <v>2901218.6766639999</v>
      </c>
      <c r="Q66" s="34">
        <f t="shared" ref="Q66:S66" si="61">SUM(Q67:Q68)</f>
        <v>2285823</v>
      </c>
      <c r="R66" s="32">
        <f t="shared" si="61"/>
        <v>5187041.6766640004</v>
      </c>
      <c r="S66" s="32">
        <f t="shared" si="61"/>
        <v>363235.50333600002</v>
      </c>
      <c r="T66" s="35">
        <f>(R66+L66)/J66</f>
        <v>0.93747916190057867</v>
      </c>
    </row>
    <row r="67" spans="1:22" x14ac:dyDescent="0.2">
      <c r="A67" s="4"/>
      <c r="B67" s="4"/>
      <c r="C67" s="29"/>
      <c r="D67" s="51" t="s">
        <v>27</v>
      </c>
      <c r="E67" s="47"/>
      <c r="F67" s="47"/>
      <c r="G67" s="47"/>
      <c r="H67" s="20">
        <v>5741177</v>
      </c>
      <c r="I67" s="21">
        <v>-376779</v>
      </c>
      <c r="J67" s="20">
        <v>5364398</v>
      </c>
      <c r="K67" s="20">
        <v>1024843.41</v>
      </c>
      <c r="L67" s="20">
        <v>40863.75</v>
      </c>
      <c r="M67" s="20">
        <v>1065707.1599999999</v>
      </c>
      <c r="N67" s="20">
        <v>4298690.84</v>
      </c>
      <c r="O67" s="22">
        <v>0.19866295528407849</v>
      </c>
      <c r="P67" s="20">
        <v>2451521.046666</v>
      </c>
      <c r="Q67" s="20">
        <v>2412823</v>
      </c>
      <c r="R67" s="20">
        <v>4864344.046666</v>
      </c>
      <c r="S67" s="20">
        <v>459190.20333400002</v>
      </c>
      <c r="T67" s="23">
        <v>0.91440042231504826</v>
      </c>
      <c r="V67" s="28"/>
    </row>
    <row r="68" spans="1:22" x14ac:dyDescent="0.2">
      <c r="A68" s="4"/>
      <c r="B68" s="4"/>
      <c r="C68" s="29"/>
      <c r="D68" s="51" t="s">
        <v>28</v>
      </c>
      <c r="E68" s="47"/>
      <c r="F68" s="47"/>
      <c r="G68" s="47"/>
      <c r="H68" s="20">
        <v>445433</v>
      </c>
      <c r="I68" s="20">
        <v>0</v>
      </c>
      <c r="J68" s="20">
        <v>445433</v>
      </c>
      <c r="K68" s="20">
        <v>51740.45</v>
      </c>
      <c r="L68" s="20">
        <v>218690.07</v>
      </c>
      <c r="M68" s="20">
        <v>270430.52</v>
      </c>
      <c r="N68" s="20">
        <v>175002.48</v>
      </c>
      <c r="O68" s="22">
        <v>0.60711828714980709</v>
      </c>
      <c r="P68" s="20">
        <v>449697.62999799999</v>
      </c>
      <c r="Q68" s="21">
        <v>-127000</v>
      </c>
      <c r="R68" s="20">
        <v>322697.62999799999</v>
      </c>
      <c r="S68" s="21">
        <v>-95954.699997999996</v>
      </c>
      <c r="T68" s="23">
        <v>1.2154189294416893</v>
      </c>
      <c r="V68" s="28"/>
    </row>
    <row r="69" spans="1:22" ht="15" x14ac:dyDescent="0.25">
      <c r="A69" s="4" t="s">
        <v>0</v>
      </c>
      <c r="B69" s="4" t="s">
        <v>0</v>
      </c>
      <c r="C69" s="49" t="s">
        <v>64</v>
      </c>
      <c r="D69" s="50"/>
      <c r="E69" s="50"/>
      <c r="F69" s="50"/>
      <c r="G69" s="50"/>
      <c r="H69" s="32">
        <f t="shared" ref="H69:N69" si="62">SUM(H70:H70)</f>
        <v>354000</v>
      </c>
      <c r="I69" s="32">
        <f t="shared" si="62"/>
        <v>0</v>
      </c>
      <c r="J69" s="32">
        <f t="shared" si="62"/>
        <v>354000</v>
      </c>
      <c r="K69" s="32">
        <f t="shared" si="62"/>
        <v>7988.59</v>
      </c>
      <c r="L69" s="32">
        <f t="shared" si="62"/>
        <v>0</v>
      </c>
      <c r="M69" s="32">
        <f t="shared" si="62"/>
        <v>7988.59</v>
      </c>
      <c r="N69" s="32">
        <f t="shared" si="62"/>
        <v>346011.41</v>
      </c>
      <c r="O69" s="33">
        <f>M69/J69</f>
        <v>2.2566638418079096E-2</v>
      </c>
      <c r="P69" s="34">
        <f>SUM(P70:P70)</f>
        <v>37966.439999000002</v>
      </c>
      <c r="Q69" s="34">
        <f>SUM(Q70:Q70)</f>
        <v>0</v>
      </c>
      <c r="R69" s="32">
        <f>SUM(R70:R70)</f>
        <v>37966.439999000002</v>
      </c>
      <c r="S69" s="32">
        <f>SUM(S70:S70)</f>
        <v>316033.56000100001</v>
      </c>
      <c r="T69" s="35">
        <f>(R69+L69)/J69</f>
        <v>0.10724983050564972</v>
      </c>
      <c r="V69" s="28"/>
    </row>
    <row r="70" spans="1:22" x14ac:dyDescent="0.2">
      <c r="A70" s="4" t="s">
        <v>0</v>
      </c>
      <c r="B70" s="4" t="s">
        <v>0</v>
      </c>
      <c r="C70" s="29"/>
      <c r="D70" s="51" t="s">
        <v>38</v>
      </c>
      <c r="E70" s="47"/>
      <c r="F70" s="47"/>
      <c r="G70" s="47"/>
      <c r="H70" s="31">
        <v>354000</v>
      </c>
      <c r="I70" s="31">
        <v>0</v>
      </c>
      <c r="J70" s="31">
        <v>354000</v>
      </c>
      <c r="K70" s="31">
        <v>7988.59</v>
      </c>
      <c r="L70" s="31">
        <v>0</v>
      </c>
      <c r="M70" s="31">
        <v>7988.59</v>
      </c>
      <c r="N70" s="31">
        <v>346011.41</v>
      </c>
      <c r="O70" s="10">
        <v>2.2566638418079096E-2</v>
      </c>
      <c r="P70" s="6">
        <v>37966.439999000002</v>
      </c>
      <c r="Q70" s="6">
        <v>0</v>
      </c>
      <c r="R70" s="6">
        <v>37966.439999000002</v>
      </c>
      <c r="S70" s="6">
        <v>316033.56000100001</v>
      </c>
      <c r="T70" s="9">
        <v>0.10724983050564972</v>
      </c>
      <c r="V70" s="28"/>
    </row>
    <row r="71" spans="1:22" ht="15" x14ac:dyDescent="0.25">
      <c r="A71" s="4" t="s">
        <v>0</v>
      </c>
      <c r="B71" s="4" t="s">
        <v>0</v>
      </c>
      <c r="C71" s="49" t="s">
        <v>65</v>
      </c>
      <c r="D71" s="50"/>
      <c r="E71" s="50"/>
      <c r="F71" s="50"/>
      <c r="G71" s="50"/>
      <c r="H71" s="32">
        <f t="shared" ref="H71:N71" si="63">SUM(H72:H77)</f>
        <v>5148291</v>
      </c>
      <c r="I71" s="32">
        <f t="shared" si="63"/>
        <v>204723</v>
      </c>
      <c r="J71" s="32">
        <f t="shared" si="63"/>
        <v>5353014</v>
      </c>
      <c r="K71" s="32">
        <f t="shared" si="63"/>
        <v>1100105.5199999998</v>
      </c>
      <c r="L71" s="32">
        <f t="shared" si="63"/>
        <v>66274.09</v>
      </c>
      <c r="M71" s="32">
        <f t="shared" si="63"/>
        <v>1166379.6099999999</v>
      </c>
      <c r="N71" s="32">
        <f t="shared" si="63"/>
        <v>4186634.39</v>
      </c>
      <c r="O71" s="33">
        <f>M71/J71</f>
        <v>0.2178921276873178</v>
      </c>
      <c r="P71" s="34">
        <f>SUM(P72:P77)</f>
        <v>3988717.4733330002</v>
      </c>
      <c r="Q71" s="34">
        <f t="shared" ref="Q71:S71" si="64">SUM(Q72:Q77)</f>
        <v>789935</v>
      </c>
      <c r="R71" s="32">
        <f t="shared" si="64"/>
        <v>4778652.4733330002</v>
      </c>
      <c r="S71" s="32">
        <f t="shared" si="64"/>
        <v>508087.43666699994</v>
      </c>
      <c r="T71" s="35">
        <f>(R71+L71)/J71</f>
        <v>0.90508385805323877</v>
      </c>
    </row>
    <row r="72" spans="1:22" x14ac:dyDescent="0.2">
      <c r="A72" s="4" t="s">
        <v>0</v>
      </c>
      <c r="B72" s="4" t="s">
        <v>0</v>
      </c>
      <c r="C72" s="29"/>
      <c r="D72" s="51" t="s">
        <v>30</v>
      </c>
      <c r="E72" s="47"/>
      <c r="F72" s="47"/>
      <c r="G72" s="47"/>
      <c r="H72" s="31">
        <v>3375114</v>
      </c>
      <c r="I72" s="31">
        <v>0</v>
      </c>
      <c r="J72" s="31">
        <v>3375114</v>
      </c>
      <c r="K72" s="31">
        <v>894648.48</v>
      </c>
      <c r="L72" s="31">
        <v>55108.09</v>
      </c>
      <c r="M72" s="31">
        <v>949756.57</v>
      </c>
      <c r="N72" s="31">
        <v>2425357.4300000002</v>
      </c>
      <c r="O72" s="10">
        <v>0.28139984901250742</v>
      </c>
      <c r="P72" s="6">
        <v>2387771.1999989999</v>
      </c>
      <c r="Q72" s="6">
        <v>541206</v>
      </c>
      <c r="R72" s="6">
        <v>2928977.1999989999</v>
      </c>
      <c r="S72" s="6">
        <v>391028.71000100003</v>
      </c>
      <c r="T72" s="9">
        <v>0.8841435548544434</v>
      </c>
    </row>
    <row r="73" spans="1:22" x14ac:dyDescent="0.2">
      <c r="A73" s="4" t="s">
        <v>0</v>
      </c>
      <c r="B73" s="4" t="s">
        <v>0</v>
      </c>
      <c r="C73" s="29"/>
      <c r="D73" s="51" t="s">
        <v>33</v>
      </c>
      <c r="E73" s="47"/>
      <c r="F73" s="47"/>
      <c r="G73" s="47"/>
      <c r="H73" s="31">
        <v>0</v>
      </c>
      <c r="I73" s="31">
        <v>204723</v>
      </c>
      <c r="J73" s="31">
        <v>204723</v>
      </c>
      <c r="K73" s="31">
        <v>0</v>
      </c>
      <c r="L73" s="31">
        <v>0</v>
      </c>
      <c r="M73" s="31">
        <v>0</v>
      </c>
      <c r="N73" s="31">
        <v>204723</v>
      </c>
      <c r="O73" s="10">
        <v>0</v>
      </c>
      <c r="P73" s="6">
        <v>468.57</v>
      </c>
      <c r="Q73" s="6">
        <v>249</v>
      </c>
      <c r="R73" s="6">
        <v>717.57</v>
      </c>
      <c r="S73" s="6">
        <v>204005.43</v>
      </c>
      <c r="T73" s="9">
        <v>3.5050775926495801E-3</v>
      </c>
    </row>
    <row r="74" spans="1:22" x14ac:dyDescent="0.2">
      <c r="A74" s="4" t="s">
        <v>0</v>
      </c>
      <c r="B74" s="4" t="s">
        <v>0</v>
      </c>
      <c r="C74" s="29"/>
      <c r="D74" s="51" t="s">
        <v>34</v>
      </c>
      <c r="E74" s="47"/>
      <c r="F74" s="47"/>
      <c r="G74" s="47"/>
      <c r="H74" s="31">
        <v>1185179</v>
      </c>
      <c r="I74" s="31">
        <v>0</v>
      </c>
      <c r="J74" s="31">
        <v>1185179</v>
      </c>
      <c r="K74" s="31">
        <v>149185.92000000001</v>
      </c>
      <c r="L74" s="31">
        <v>0</v>
      </c>
      <c r="M74" s="31">
        <v>149185.92000000001</v>
      </c>
      <c r="N74" s="31">
        <v>1035993.08</v>
      </c>
      <c r="O74" s="10">
        <v>0.12587627691682016</v>
      </c>
      <c r="P74" s="6">
        <v>1063053.293334</v>
      </c>
      <c r="Q74" s="6">
        <v>149308</v>
      </c>
      <c r="R74" s="6">
        <v>1212361.293334</v>
      </c>
      <c r="S74" s="7">
        <v>-27182.293334000002</v>
      </c>
      <c r="T74" s="9">
        <v>1.0229351796935315</v>
      </c>
    </row>
    <row r="75" spans="1:22" x14ac:dyDescent="0.2">
      <c r="A75" s="4" t="s">
        <v>0</v>
      </c>
      <c r="B75" s="4" t="s">
        <v>0</v>
      </c>
      <c r="C75" s="29"/>
      <c r="D75" s="51" t="s">
        <v>35</v>
      </c>
      <c r="E75" s="47"/>
      <c r="F75" s="47"/>
      <c r="G75" s="47"/>
      <c r="H75" s="31">
        <v>0</v>
      </c>
      <c r="I75" s="31">
        <v>0</v>
      </c>
      <c r="J75" s="31">
        <v>0</v>
      </c>
      <c r="K75" s="31">
        <v>14478.82</v>
      </c>
      <c r="L75" s="31">
        <v>0</v>
      </c>
      <c r="M75" s="31">
        <v>14478.82</v>
      </c>
      <c r="N75" s="31">
        <v>-14478.82</v>
      </c>
      <c r="O75" s="8">
        <v>-1</v>
      </c>
      <c r="P75" s="6">
        <v>102952.06</v>
      </c>
      <c r="Q75" s="7">
        <v>-51060</v>
      </c>
      <c r="R75" s="6">
        <v>51892.06</v>
      </c>
      <c r="S75" s="7">
        <v>-51892.06</v>
      </c>
      <c r="T75" s="11">
        <v>-1</v>
      </c>
    </row>
    <row r="76" spans="1:22" x14ac:dyDescent="0.2">
      <c r="A76" s="4" t="s">
        <v>0</v>
      </c>
      <c r="B76" s="4" t="s">
        <v>0</v>
      </c>
      <c r="C76" s="29"/>
      <c r="D76" s="51" t="s">
        <v>36</v>
      </c>
      <c r="E76" s="47"/>
      <c r="F76" s="47"/>
      <c r="G76" s="47"/>
      <c r="H76" s="31">
        <v>516388</v>
      </c>
      <c r="I76" s="31">
        <v>0</v>
      </c>
      <c r="J76" s="31">
        <v>516388</v>
      </c>
      <c r="K76" s="31">
        <v>30364.639999999999</v>
      </c>
      <c r="L76" s="31">
        <v>11166</v>
      </c>
      <c r="M76" s="31">
        <v>41530.639999999999</v>
      </c>
      <c r="N76" s="31">
        <v>474857.36</v>
      </c>
      <c r="O76" s="10">
        <v>8.0425261624979663E-2</v>
      </c>
      <c r="P76" s="6">
        <v>402416.51</v>
      </c>
      <c r="Q76" s="6">
        <v>112177</v>
      </c>
      <c r="R76" s="6">
        <v>514593.51</v>
      </c>
      <c r="S76" s="7">
        <v>-9371.51</v>
      </c>
      <c r="T76" s="9">
        <v>1.0181481947682751</v>
      </c>
    </row>
    <row r="77" spans="1:22" x14ac:dyDescent="0.2">
      <c r="A77" s="4" t="s">
        <v>0</v>
      </c>
      <c r="B77" s="4" t="s">
        <v>0</v>
      </c>
      <c r="C77" s="29"/>
      <c r="D77" s="51" t="s">
        <v>37</v>
      </c>
      <c r="E77" s="47"/>
      <c r="F77" s="47"/>
      <c r="G77" s="47"/>
      <c r="H77" s="31">
        <v>71610</v>
      </c>
      <c r="I77" s="31">
        <v>0</v>
      </c>
      <c r="J77" s="31">
        <v>71610</v>
      </c>
      <c r="K77" s="31">
        <v>11427.66</v>
      </c>
      <c r="L77" s="31">
        <v>0</v>
      </c>
      <c r="M77" s="31">
        <v>11427.66</v>
      </c>
      <c r="N77" s="31">
        <v>60182.34</v>
      </c>
      <c r="O77" s="10">
        <v>0.15958190196899874</v>
      </c>
      <c r="P77" s="6">
        <v>32055.84</v>
      </c>
      <c r="Q77" s="6">
        <v>38055</v>
      </c>
      <c r="R77" s="6">
        <v>70110.84</v>
      </c>
      <c r="S77" s="6">
        <v>1499.16</v>
      </c>
      <c r="T77" s="9">
        <v>0.97906493506493508</v>
      </c>
    </row>
    <row r="78" spans="1:22" ht="15" x14ac:dyDescent="0.25">
      <c r="A78" s="4" t="s">
        <v>0</v>
      </c>
      <c r="B78" s="4" t="s">
        <v>0</v>
      </c>
      <c r="C78" s="49" t="s">
        <v>77</v>
      </c>
      <c r="D78" s="50"/>
      <c r="E78" s="50"/>
      <c r="F78" s="50"/>
      <c r="G78" s="50"/>
      <c r="H78" s="32">
        <f t="shared" ref="H78:N78" si="65">SUM(H79:H81)</f>
        <v>909706</v>
      </c>
      <c r="I78" s="32">
        <f t="shared" si="65"/>
        <v>0</v>
      </c>
      <c r="J78" s="32">
        <f t="shared" si="65"/>
        <v>909706</v>
      </c>
      <c r="K78" s="32">
        <f t="shared" si="65"/>
        <v>170042.78</v>
      </c>
      <c r="L78" s="32">
        <f t="shared" si="65"/>
        <v>7517.5</v>
      </c>
      <c r="M78" s="32">
        <f t="shared" si="65"/>
        <v>177560.28</v>
      </c>
      <c r="N78" s="32">
        <f t="shared" si="65"/>
        <v>732145.72</v>
      </c>
      <c r="O78" s="33">
        <f>M78/J78</f>
        <v>0.19518424633892709</v>
      </c>
      <c r="P78" s="34">
        <f>SUM(P79:P81)</f>
        <v>656520.28999900003</v>
      </c>
      <c r="Q78" s="34">
        <f t="shared" ref="Q78:S78" si="66">SUM(Q79:Q81)</f>
        <v>105916</v>
      </c>
      <c r="R78" s="32">
        <f t="shared" si="66"/>
        <v>762436.28999900003</v>
      </c>
      <c r="S78" s="32">
        <f t="shared" si="66"/>
        <v>139752.210001</v>
      </c>
      <c r="T78" s="35">
        <f>(R78+L78)/J78</f>
        <v>0.84637651065179298</v>
      </c>
    </row>
    <row r="79" spans="1:22" x14ac:dyDescent="0.2">
      <c r="A79" s="4"/>
      <c r="B79" s="4"/>
      <c r="C79" s="29"/>
      <c r="D79" s="51" t="s">
        <v>43</v>
      </c>
      <c r="E79" s="47"/>
      <c r="F79" s="47"/>
      <c r="G79" s="47"/>
      <c r="H79" s="31">
        <v>594257</v>
      </c>
      <c r="I79" s="31">
        <v>0</v>
      </c>
      <c r="J79" s="31">
        <v>594257</v>
      </c>
      <c r="K79" s="31">
        <v>142040.81</v>
      </c>
      <c r="L79" s="31">
        <v>7517.5</v>
      </c>
      <c r="M79" s="31">
        <v>149558.31</v>
      </c>
      <c r="N79" s="31">
        <v>444698.69</v>
      </c>
      <c r="O79" s="10">
        <v>0.25167277793951104</v>
      </c>
      <c r="P79" s="6">
        <v>530472.43333300005</v>
      </c>
      <c r="Q79" s="6">
        <v>26267</v>
      </c>
      <c r="R79" s="6">
        <v>556739.43333300005</v>
      </c>
      <c r="S79" s="6">
        <v>30000.066666999999</v>
      </c>
      <c r="T79" s="9">
        <v>0.94951667937104656</v>
      </c>
      <c r="V79" s="28"/>
    </row>
    <row r="80" spans="1:22" x14ac:dyDescent="0.2">
      <c r="A80" s="4"/>
      <c r="B80" s="4"/>
      <c r="C80" s="29"/>
      <c r="D80" s="51" t="s">
        <v>44</v>
      </c>
      <c r="E80" s="47"/>
      <c r="F80" s="47"/>
      <c r="G80" s="47"/>
      <c r="H80" s="31">
        <v>133797</v>
      </c>
      <c r="I80" s="31">
        <v>0</v>
      </c>
      <c r="J80" s="31">
        <v>133797</v>
      </c>
      <c r="K80" s="31">
        <v>28001.97</v>
      </c>
      <c r="L80" s="31">
        <v>0</v>
      </c>
      <c r="M80" s="31">
        <v>28001.97</v>
      </c>
      <c r="N80" s="31">
        <v>105795.03</v>
      </c>
      <c r="O80" s="10">
        <v>0.20928697952868899</v>
      </c>
      <c r="P80" s="6">
        <v>126047.85666600001</v>
      </c>
      <c r="Q80" s="6">
        <v>7749</v>
      </c>
      <c r="R80" s="6">
        <v>133796.85666600001</v>
      </c>
      <c r="S80" s="6">
        <v>0.14333399999999999</v>
      </c>
      <c r="T80" s="9">
        <v>0.99999892872037488</v>
      </c>
      <c r="V80" s="28"/>
    </row>
    <row r="81" spans="1:22" x14ac:dyDescent="0.2">
      <c r="A81" s="4"/>
      <c r="B81" s="4"/>
      <c r="C81" s="29"/>
      <c r="D81" s="51" t="s">
        <v>50</v>
      </c>
      <c r="E81" s="47"/>
      <c r="F81" s="47"/>
      <c r="G81" s="47"/>
      <c r="H81" s="31">
        <v>181652</v>
      </c>
      <c r="I81" s="31">
        <v>0</v>
      </c>
      <c r="J81" s="31">
        <v>181652</v>
      </c>
      <c r="K81" s="31">
        <v>0</v>
      </c>
      <c r="L81" s="31">
        <v>0</v>
      </c>
      <c r="M81" s="31">
        <v>0</v>
      </c>
      <c r="N81" s="31">
        <v>181652</v>
      </c>
      <c r="O81" s="10">
        <v>0</v>
      </c>
      <c r="P81" s="6">
        <v>0</v>
      </c>
      <c r="Q81" s="6">
        <v>71900</v>
      </c>
      <c r="R81" s="6">
        <v>71900</v>
      </c>
      <c r="S81" s="6">
        <v>109752</v>
      </c>
      <c r="T81" s="9">
        <v>0.39581177195957107</v>
      </c>
      <c r="V81" s="28"/>
    </row>
    <row r="82" spans="1:22" ht="15" x14ac:dyDescent="0.25">
      <c r="A82" s="4"/>
      <c r="B82" s="4"/>
      <c r="C82" s="49" t="s">
        <v>66</v>
      </c>
      <c r="D82" s="50"/>
      <c r="E82" s="50"/>
      <c r="F82" s="50"/>
      <c r="G82" s="50"/>
      <c r="H82" s="32">
        <f>SUM(H83:H85)</f>
        <v>978758</v>
      </c>
      <c r="I82" s="32">
        <f t="shared" ref="I82:N82" si="67">SUM(I83:I85)</f>
        <v>0</v>
      </c>
      <c r="J82" s="32">
        <f t="shared" si="67"/>
        <v>978758</v>
      </c>
      <c r="K82" s="32">
        <f t="shared" si="67"/>
        <v>152865.41</v>
      </c>
      <c r="L82" s="32">
        <f t="shared" si="67"/>
        <v>405547.16000000003</v>
      </c>
      <c r="M82" s="32">
        <f t="shared" si="67"/>
        <v>558412.57000000007</v>
      </c>
      <c r="N82" s="32">
        <f t="shared" si="67"/>
        <v>420345.43</v>
      </c>
      <c r="O82" s="33">
        <f>M82/J82</f>
        <v>0.57053180663657421</v>
      </c>
      <c r="P82" s="34">
        <f t="shared" ref="P82" si="68">SUM(P83:P85)</f>
        <v>924657.82666500006</v>
      </c>
      <c r="Q82" s="34">
        <f t="shared" ref="Q82" si="69">SUM(Q83:Q85)</f>
        <v>-398310</v>
      </c>
      <c r="R82" s="32">
        <f t="shared" ref="R82" si="70">SUM(R83:R85)</f>
        <v>526347.82666499994</v>
      </c>
      <c r="S82" s="32">
        <f t="shared" ref="S82" si="71">SUM(S83:S85)</f>
        <v>46863.013334999996</v>
      </c>
      <c r="T82" s="35">
        <f>(R82+L82)/J82</f>
        <v>0.9521199179623564</v>
      </c>
    </row>
    <row r="83" spans="1:22" x14ac:dyDescent="0.2">
      <c r="A83" s="4"/>
      <c r="B83" s="4"/>
      <c r="C83" s="29"/>
      <c r="D83" s="51" t="s">
        <v>45</v>
      </c>
      <c r="E83" s="47"/>
      <c r="F83" s="47"/>
      <c r="G83" s="47"/>
      <c r="H83" s="31">
        <v>74713</v>
      </c>
      <c r="I83" s="31">
        <v>0</v>
      </c>
      <c r="J83" s="31">
        <v>74713</v>
      </c>
      <c r="K83" s="31">
        <v>690</v>
      </c>
      <c r="L83" s="31">
        <v>35727.53</v>
      </c>
      <c r="M83" s="31">
        <v>36417.53</v>
      </c>
      <c r="N83" s="31">
        <v>38295.47</v>
      </c>
      <c r="O83" s="10">
        <v>0.48743230763053286</v>
      </c>
      <c r="P83" s="6">
        <v>66534.490000000005</v>
      </c>
      <c r="Q83" s="7">
        <v>-17903</v>
      </c>
      <c r="R83" s="6">
        <v>48631.49</v>
      </c>
      <c r="S83" s="31">
        <v>-9646.02</v>
      </c>
      <c r="T83" s="9">
        <v>1.1291076519481216</v>
      </c>
      <c r="V83" s="28"/>
    </row>
    <row r="84" spans="1:22" x14ac:dyDescent="0.2">
      <c r="A84" s="4"/>
      <c r="B84" s="4"/>
      <c r="C84" s="29"/>
      <c r="D84" s="51" t="s">
        <v>46</v>
      </c>
      <c r="E84" s="47"/>
      <c r="F84" s="47"/>
      <c r="G84" s="47"/>
      <c r="H84" s="31">
        <v>511333</v>
      </c>
      <c r="I84" s="31">
        <v>0</v>
      </c>
      <c r="J84" s="31">
        <v>511333</v>
      </c>
      <c r="K84" s="31">
        <v>152175.41</v>
      </c>
      <c r="L84" s="31">
        <v>69871.81</v>
      </c>
      <c r="M84" s="31">
        <v>222047.22</v>
      </c>
      <c r="N84" s="31">
        <v>289285.78000000003</v>
      </c>
      <c r="O84" s="10">
        <v>0.4342516911679864</v>
      </c>
      <c r="P84" s="6">
        <v>504682.266665</v>
      </c>
      <c r="Q84" s="7">
        <v>-80407</v>
      </c>
      <c r="R84" s="6">
        <v>424275.266665</v>
      </c>
      <c r="S84" s="6">
        <v>17185.923334999999</v>
      </c>
      <c r="T84" s="9">
        <v>0.9663899585299599</v>
      </c>
      <c r="V84" s="28"/>
    </row>
    <row r="85" spans="1:22" ht="15" x14ac:dyDescent="0.25">
      <c r="A85" s="4"/>
      <c r="B85" s="4"/>
      <c r="C85" s="29"/>
      <c r="D85" s="53" t="s">
        <v>41</v>
      </c>
      <c r="E85" s="54"/>
      <c r="F85" s="54"/>
      <c r="G85" s="54"/>
      <c r="H85" s="20">
        <v>392712</v>
      </c>
      <c r="I85" s="20">
        <v>0</v>
      </c>
      <c r="J85" s="20">
        <v>392712</v>
      </c>
      <c r="K85" s="20">
        <v>0</v>
      </c>
      <c r="L85" s="20">
        <v>299947.82</v>
      </c>
      <c r="M85" s="20">
        <v>299947.82</v>
      </c>
      <c r="N85" s="20">
        <v>92764.18</v>
      </c>
      <c r="O85" s="22">
        <v>0.76378572592637861</v>
      </c>
      <c r="P85" s="20">
        <v>353441.07</v>
      </c>
      <c r="Q85" s="21">
        <v>-300000</v>
      </c>
      <c r="R85" s="20">
        <v>53441.07</v>
      </c>
      <c r="S85" s="20">
        <v>39323.11</v>
      </c>
      <c r="T85" s="23">
        <v>0.89986781661879445</v>
      </c>
      <c r="V85" s="28"/>
    </row>
    <row r="86" spans="1:22" ht="15" x14ac:dyDescent="0.25">
      <c r="A86" s="4"/>
      <c r="B86" s="4"/>
      <c r="C86" s="49" t="s">
        <v>67</v>
      </c>
      <c r="D86" s="50"/>
      <c r="E86" s="50"/>
      <c r="F86" s="50"/>
      <c r="G86" s="50"/>
      <c r="H86" s="32">
        <f t="shared" ref="H86:N86" si="72">SUM(H87:H91)</f>
        <v>827000</v>
      </c>
      <c r="I86" s="32">
        <f t="shared" si="72"/>
        <v>274586</v>
      </c>
      <c r="J86" s="32">
        <f t="shared" si="72"/>
        <v>1101586</v>
      </c>
      <c r="K86" s="32">
        <f t="shared" si="72"/>
        <v>90266.5</v>
      </c>
      <c r="L86" s="32">
        <f t="shared" si="72"/>
        <v>50343.38</v>
      </c>
      <c r="M86" s="32">
        <f t="shared" si="72"/>
        <v>140609.88</v>
      </c>
      <c r="N86" s="32">
        <f t="shared" si="72"/>
        <v>960976.12</v>
      </c>
      <c r="O86" s="33">
        <f>M86/J86</f>
        <v>0.12764312545729523</v>
      </c>
      <c r="P86" s="34">
        <f>SUM(P87:P91)</f>
        <v>619088.74666599999</v>
      </c>
      <c r="Q86" s="34">
        <f t="shared" ref="Q86:S86" si="73">SUM(Q87:Q91)</f>
        <v>129982</v>
      </c>
      <c r="R86" s="32">
        <f t="shared" si="73"/>
        <v>749070.74666599999</v>
      </c>
      <c r="S86" s="32">
        <f t="shared" si="73"/>
        <v>302171.873334</v>
      </c>
      <c r="T86" s="35">
        <f>(R86+L86)/J86</f>
        <v>0.72569379664048017</v>
      </c>
      <c r="V86" s="28"/>
    </row>
    <row r="87" spans="1:22" ht="15" x14ac:dyDescent="0.25">
      <c r="A87" s="4"/>
      <c r="B87" s="4"/>
      <c r="C87" s="29"/>
      <c r="D87" s="53" t="s">
        <v>56</v>
      </c>
      <c r="E87" s="54"/>
      <c r="F87" s="54"/>
      <c r="G87" s="54"/>
      <c r="H87" s="20">
        <v>30000</v>
      </c>
      <c r="I87" s="20">
        <v>0</v>
      </c>
      <c r="J87" s="20">
        <v>30000</v>
      </c>
      <c r="K87" s="20">
        <v>13000</v>
      </c>
      <c r="L87" s="20">
        <v>0</v>
      </c>
      <c r="M87" s="20">
        <v>13000</v>
      </c>
      <c r="N87" s="20">
        <v>17000</v>
      </c>
      <c r="O87" s="22">
        <v>0.43333333333333335</v>
      </c>
      <c r="P87" s="20">
        <v>23784.333332999999</v>
      </c>
      <c r="Q87" s="20">
        <v>0</v>
      </c>
      <c r="R87" s="20">
        <v>23784.333332999999</v>
      </c>
      <c r="S87" s="20">
        <v>6215.6666670000004</v>
      </c>
      <c r="T87" s="23">
        <v>0.79281111110000002</v>
      </c>
      <c r="V87" s="28"/>
    </row>
    <row r="88" spans="1:22" ht="15" x14ac:dyDescent="0.25">
      <c r="A88" s="4"/>
      <c r="B88" s="4"/>
      <c r="C88" s="29"/>
      <c r="D88" s="53" t="s">
        <v>57</v>
      </c>
      <c r="E88" s="54"/>
      <c r="F88" s="54"/>
      <c r="G88" s="54"/>
      <c r="H88" s="20">
        <v>620000</v>
      </c>
      <c r="I88" s="20">
        <v>70317</v>
      </c>
      <c r="J88" s="20">
        <v>690317</v>
      </c>
      <c r="K88" s="20">
        <v>52562.37</v>
      </c>
      <c r="L88" s="20">
        <v>50343.38</v>
      </c>
      <c r="M88" s="20">
        <v>102905.75</v>
      </c>
      <c r="N88" s="20">
        <v>587411.25</v>
      </c>
      <c r="O88" s="22">
        <v>0.14907028220368324</v>
      </c>
      <c r="P88" s="20">
        <v>436223.74666599999</v>
      </c>
      <c r="Q88" s="20">
        <v>19982</v>
      </c>
      <c r="R88" s="20">
        <v>456205.74666599999</v>
      </c>
      <c r="S88" s="20">
        <v>183767.873334</v>
      </c>
      <c r="T88" s="23">
        <v>0.73379205012479776</v>
      </c>
      <c r="V88" s="28"/>
    </row>
    <row r="89" spans="1:22" ht="15" x14ac:dyDescent="0.25">
      <c r="A89" s="4"/>
      <c r="B89" s="4"/>
      <c r="C89" s="29"/>
      <c r="D89" s="53" t="s">
        <v>48</v>
      </c>
      <c r="E89" s="54"/>
      <c r="F89" s="54"/>
      <c r="G89" s="54"/>
      <c r="H89" s="20">
        <v>100000</v>
      </c>
      <c r="I89" s="20">
        <v>173390</v>
      </c>
      <c r="J89" s="20">
        <v>273390</v>
      </c>
      <c r="K89" s="20">
        <v>24704.13</v>
      </c>
      <c r="L89" s="20">
        <v>0</v>
      </c>
      <c r="M89" s="20">
        <v>24704.13</v>
      </c>
      <c r="N89" s="20">
        <v>248685.87</v>
      </c>
      <c r="O89" s="22">
        <v>9.0362229781630637E-2</v>
      </c>
      <c r="P89" s="20">
        <v>100080.666667</v>
      </c>
      <c r="Q89" s="20">
        <v>50000</v>
      </c>
      <c r="R89" s="20">
        <v>150080.66666700001</v>
      </c>
      <c r="S89" s="20">
        <v>123309.333333</v>
      </c>
      <c r="T89" s="23">
        <v>0.54896180060353339</v>
      </c>
      <c r="V89" s="28"/>
    </row>
    <row r="90" spans="1:22" ht="15" x14ac:dyDescent="0.25">
      <c r="A90" s="4"/>
      <c r="B90" s="4"/>
      <c r="C90" s="29"/>
      <c r="D90" s="53" t="s">
        <v>58</v>
      </c>
      <c r="E90" s="54"/>
      <c r="F90" s="54"/>
      <c r="G90" s="54"/>
      <c r="H90" s="20">
        <v>75000</v>
      </c>
      <c r="I90" s="20">
        <v>30879</v>
      </c>
      <c r="J90" s="20">
        <v>105879</v>
      </c>
      <c r="K90" s="20">
        <v>0</v>
      </c>
      <c r="L90" s="20">
        <v>0</v>
      </c>
      <c r="M90" s="20">
        <v>0</v>
      </c>
      <c r="N90" s="20">
        <v>105879</v>
      </c>
      <c r="O90" s="22">
        <v>0</v>
      </c>
      <c r="P90" s="20">
        <v>59000</v>
      </c>
      <c r="Q90" s="20">
        <v>60000</v>
      </c>
      <c r="R90" s="20">
        <v>119000</v>
      </c>
      <c r="S90" s="21">
        <v>-13121</v>
      </c>
      <c r="T90" s="23">
        <v>1.1239244798307502</v>
      </c>
    </row>
    <row r="91" spans="1:22" ht="15" x14ac:dyDescent="0.25">
      <c r="A91" s="4"/>
      <c r="B91" s="4"/>
      <c r="C91" s="29"/>
      <c r="D91" s="53" t="s">
        <v>49</v>
      </c>
      <c r="E91" s="54"/>
      <c r="F91" s="54"/>
      <c r="G91" s="54"/>
      <c r="H91" s="20">
        <v>2000</v>
      </c>
      <c r="I91" s="20">
        <v>0</v>
      </c>
      <c r="J91" s="20">
        <v>2000</v>
      </c>
      <c r="K91" s="20">
        <v>0</v>
      </c>
      <c r="L91" s="20">
        <v>0</v>
      </c>
      <c r="M91" s="20">
        <v>0</v>
      </c>
      <c r="N91" s="20">
        <v>2000</v>
      </c>
      <c r="O91" s="22">
        <v>0</v>
      </c>
      <c r="P91" s="20">
        <v>0</v>
      </c>
      <c r="Q91" s="20">
        <v>0</v>
      </c>
      <c r="R91" s="20">
        <v>0</v>
      </c>
      <c r="S91" s="20">
        <v>2000</v>
      </c>
      <c r="T91" s="23">
        <v>0</v>
      </c>
    </row>
    <row r="92" spans="1:22" ht="15" x14ac:dyDescent="0.25">
      <c r="A92" s="4"/>
      <c r="B92" s="4"/>
      <c r="C92" s="49" t="s">
        <v>68</v>
      </c>
      <c r="D92" s="50"/>
      <c r="E92" s="50"/>
      <c r="F92" s="50"/>
      <c r="G92" s="50"/>
      <c r="H92" s="32">
        <f t="shared" ref="H92:N92" si="74">SUM(H93:H95)</f>
        <v>1727051</v>
      </c>
      <c r="I92" s="32">
        <f t="shared" si="74"/>
        <v>-5000</v>
      </c>
      <c r="J92" s="32">
        <f t="shared" si="74"/>
        <v>1722051</v>
      </c>
      <c r="K92" s="32">
        <f t="shared" si="74"/>
        <v>265785.72000000003</v>
      </c>
      <c r="L92" s="32">
        <f t="shared" si="74"/>
        <v>7412.75</v>
      </c>
      <c r="M92" s="32">
        <f t="shared" si="74"/>
        <v>273198.47000000003</v>
      </c>
      <c r="N92" s="32">
        <f t="shared" si="74"/>
        <v>1448852.53</v>
      </c>
      <c r="O92" s="33">
        <f>M92/J92</f>
        <v>0.15864714227395124</v>
      </c>
      <c r="P92" s="34">
        <f>SUM(P93:P95)</f>
        <v>1411502.1166679999</v>
      </c>
      <c r="Q92" s="34">
        <f>SUM(Q93:Q95)</f>
        <v>18330</v>
      </c>
      <c r="R92" s="32">
        <f>SUM(R93:R95)</f>
        <v>1429832.1166679999</v>
      </c>
      <c r="S92" s="32">
        <f>SUM(S93:S95)</f>
        <v>284806.133332</v>
      </c>
      <c r="T92" s="35">
        <f>(R92+L92)/J92</f>
        <v>0.83461225403196526</v>
      </c>
    </row>
    <row r="93" spans="1:22" ht="15" x14ac:dyDescent="0.25">
      <c r="A93" s="4" t="s">
        <v>0</v>
      </c>
      <c r="B93" s="4" t="s">
        <v>0</v>
      </c>
      <c r="C93" s="29"/>
      <c r="D93" s="53" t="s">
        <v>39</v>
      </c>
      <c r="E93" s="54"/>
      <c r="F93" s="54"/>
      <c r="G93" s="54"/>
      <c r="H93" s="20">
        <v>141000</v>
      </c>
      <c r="I93" s="20">
        <v>0</v>
      </c>
      <c r="J93" s="20">
        <v>141000</v>
      </c>
      <c r="K93" s="20">
        <v>175.21</v>
      </c>
      <c r="L93" s="20">
        <v>7412.75</v>
      </c>
      <c r="M93" s="20">
        <v>7587.96</v>
      </c>
      <c r="N93" s="20">
        <v>133412.04</v>
      </c>
      <c r="O93" s="22">
        <v>5.3815319148936169E-2</v>
      </c>
      <c r="P93" s="20">
        <v>102813.666667</v>
      </c>
      <c r="Q93" s="21">
        <v>-49748</v>
      </c>
      <c r="R93" s="20">
        <v>53065.666666999998</v>
      </c>
      <c r="S93" s="20">
        <v>80521.583333000002</v>
      </c>
      <c r="T93" s="23">
        <v>0.42892494090070921</v>
      </c>
    </row>
    <row r="94" spans="1:22" ht="15" x14ac:dyDescent="0.25">
      <c r="A94" s="4" t="s">
        <v>0</v>
      </c>
      <c r="B94" s="4" t="s">
        <v>0</v>
      </c>
      <c r="C94" s="29"/>
      <c r="D94" s="53" t="s">
        <v>42</v>
      </c>
      <c r="E94" s="54"/>
      <c r="F94" s="54"/>
      <c r="G94" s="54"/>
      <c r="H94" s="20">
        <v>439532</v>
      </c>
      <c r="I94" s="21">
        <v>-5000</v>
      </c>
      <c r="J94" s="20">
        <v>434532</v>
      </c>
      <c r="K94" s="20">
        <v>5334.63</v>
      </c>
      <c r="L94" s="20">
        <v>0</v>
      </c>
      <c r="M94" s="20">
        <v>5334.63</v>
      </c>
      <c r="N94" s="20">
        <v>429197.37</v>
      </c>
      <c r="O94" s="22">
        <v>1.2276725304465493E-2</v>
      </c>
      <c r="P94" s="20">
        <v>194143.56333500001</v>
      </c>
      <c r="Q94" s="20">
        <v>68078</v>
      </c>
      <c r="R94" s="20">
        <v>262221.56333500001</v>
      </c>
      <c r="S94" s="20">
        <v>172310.43666499999</v>
      </c>
      <c r="T94" s="23">
        <v>0.603457428532306</v>
      </c>
    </row>
    <row r="95" spans="1:22" ht="15" x14ac:dyDescent="0.25">
      <c r="A95" s="4" t="s">
        <v>0</v>
      </c>
      <c r="B95" s="4" t="s">
        <v>0</v>
      </c>
      <c r="C95" s="29"/>
      <c r="D95" s="53" t="s">
        <v>29</v>
      </c>
      <c r="E95" s="54"/>
      <c r="F95" s="54"/>
      <c r="G95" s="54"/>
      <c r="H95" s="20">
        <v>1146519</v>
      </c>
      <c r="I95" s="20">
        <v>0</v>
      </c>
      <c r="J95" s="20">
        <v>1146519</v>
      </c>
      <c r="K95" s="20">
        <v>260275.88</v>
      </c>
      <c r="L95" s="20">
        <v>0</v>
      </c>
      <c r="M95" s="20">
        <v>260275.88</v>
      </c>
      <c r="N95" s="20">
        <v>886243.12</v>
      </c>
      <c r="O95" s="22">
        <v>0.2270140137232789</v>
      </c>
      <c r="P95" s="20">
        <v>1114544.8866659999</v>
      </c>
      <c r="Q95" s="20">
        <v>0</v>
      </c>
      <c r="R95" s="20">
        <v>1114544.8866659999</v>
      </c>
      <c r="S95" s="20">
        <v>31974.113334000001</v>
      </c>
      <c r="T95" s="23">
        <v>0.97211200744688919</v>
      </c>
    </row>
    <row r="96" spans="1:22" x14ac:dyDescent="0.2">
      <c r="A96" s="55" t="s">
        <v>59</v>
      </c>
      <c r="B96" s="44"/>
      <c r="C96" s="44"/>
      <c r="D96" s="44"/>
      <c r="E96" s="44"/>
      <c r="F96" s="44"/>
      <c r="G96" s="44"/>
      <c r="H96" s="12">
        <f>H92+H86+H82+H78+H71+H69+H66+H64+H62+H58+H56</f>
        <v>172178896</v>
      </c>
      <c r="I96" s="12">
        <f t="shared" ref="I96:N96" si="75">I92+I86+I82+I78+I71+I69+I66+I64+I62+I58+I56</f>
        <v>9331501</v>
      </c>
      <c r="J96" s="12">
        <f t="shared" si="75"/>
        <v>181510397</v>
      </c>
      <c r="K96" s="12">
        <f t="shared" si="75"/>
        <v>43135295.239999995</v>
      </c>
      <c r="L96" s="12">
        <f t="shared" si="75"/>
        <v>2826232.84</v>
      </c>
      <c r="M96" s="12">
        <f t="shared" si="75"/>
        <v>45961528.079999998</v>
      </c>
      <c r="N96" s="12">
        <f t="shared" si="75"/>
        <v>135548868.91999999</v>
      </c>
      <c r="O96" s="13">
        <f>M96/J96</f>
        <v>0.2532170544478507</v>
      </c>
      <c r="P96" s="12">
        <v>25150557.463325001</v>
      </c>
      <c r="Q96" s="12">
        <v>8745780</v>
      </c>
      <c r="R96" s="12">
        <f t="shared" ref="R96:S96" si="76">R92+R86+R82+R78+R71+R69+R66+R64+R62+R58+R56</f>
        <v>169892577.01997501</v>
      </c>
      <c r="S96" s="12">
        <f t="shared" si="76"/>
        <v>8791587.140025001</v>
      </c>
      <c r="T96" s="13">
        <f>(R96+L96)/J96</f>
        <v>0.95156427794037057</v>
      </c>
    </row>
    <row r="97" spans="1:20" x14ac:dyDescent="0.2">
      <c r="A97" s="14" t="s">
        <v>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1:20" ht="15" thickBot="1" x14ac:dyDescent="0.25">
      <c r="A98" s="56" t="s">
        <v>60</v>
      </c>
      <c r="B98" s="57"/>
      <c r="C98" s="57"/>
      <c r="D98" s="57"/>
      <c r="E98" s="57"/>
      <c r="F98" s="56" t="s">
        <v>0</v>
      </c>
      <c r="G98" s="57"/>
      <c r="H98" s="15">
        <f t="shared" ref="H98:M98" si="77">H53-H96</f>
        <v>-16810375</v>
      </c>
      <c r="I98" s="15">
        <f t="shared" si="77"/>
        <v>-7004946</v>
      </c>
      <c r="J98" s="15">
        <f t="shared" si="77"/>
        <v>-23815321</v>
      </c>
      <c r="K98" s="16">
        <f t="shared" si="77"/>
        <v>11529767.450000003</v>
      </c>
      <c r="L98" s="15">
        <f t="shared" si="77"/>
        <v>-2826232.84</v>
      </c>
      <c r="M98" s="16">
        <f t="shared" si="77"/>
        <v>8703534.6099999994</v>
      </c>
      <c r="N98" s="16">
        <f>N53+N96</f>
        <v>32518855.609999985</v>
      </c>
      <c r="O98" s="17">
        <f>(M53-M96)/(J53-J96)</f>
        <v>-0.36545947081712649</v>
      </c>
      <c r="P98" s="16">
        <v>2496684.9299980002</v>
      </c>
      <c r="Q98" s="15">
        <v>-13653936</v>
      </c>
      <c r="R98" s="15">
        <f>R53-R96</f>
        <v>-13246573.253330022</v>
      </c>
      <c r="S98" s="16">
        <f>S53+S96</f>
        <v>7742514.9066700013</v>
      </c>
      <c r="T98" s="18">
        <f>(R96+R53+L53+L96)/(J96+J53)</f>
        <v>0.97098909022207902</v>
      </c>
    </row>
    <row r="99" spans="1:20" ht="15" thickTop="1" x14ac:dyDescent="0.2"/>
  </sheetData>
  <mergeCells count="104">
    <mergeCell ref="A98:E98"/>
    <mergeCell ref="F98:G98"/>
    <mergeCell ref="C21:G21"/>
    <mergeCell ref="C23:G23"/>
    <mergeCell ref="C13:G13"/>
    <mergeCell ref="C26:G26"/>
    <mergeCell ref="C28:G28"/>
    <mergeCell ref="C37:G37"/>
    <mergeCell ref="C41:G41"/>
    <mergeCell ref="D91:G91"/>
    <mergeCell ref="D81:G81"/>
    <mergeCell ref="D60:G60"/>
    <mergeCell ref="A96:G96"/>
    <mergeCell ref="C64:G64"/>
    <mergeCell ref="C66:G66"/>
    <mergeCell ref="C69:G69"/>
    <mergeCell ref="C71:G71"/>
    <mergeCell ref="D87:G87"/>
    <mergeCell ref="D88:G88"/>
    <mergeCell ref="D89:G89"/>
    <mergeCell ref="C56:G56"/>
    <mergeCell ref="D57:G57"/>
    <mergeCell ref="D70:G70"/>
    <mergeCell ref="D93:G93"/>
    <mergeCell ref="D61:G61"/>
    <mergeCell ref="D85:G85"/>
    <mergeCell ref="C78:G78"/>
    <mergeCell ref="D72:G72"/>
    <mergeCell ref="D73:G73"/>
    <mergeCell ref="D74:G74"/>
    <mergeCell ref="D75:G75"/>
    <mergeCell ref="D76:G76"/>
    <mergeCell ref="D77:G77"/>
    <mergeCell ref="D48:G48"/>
    <mergeCell ref="D40:G40"/>
    <mergeCell ref="D44:G44"/>
    <mergeCell ref="D42:G42"/>
    <mergeCell ref="D43:G43"/>
    <mergeCell ref="D95:G95"/>
    <mergeCell ref="D59:G59"/>
    <mergeCell ref="C62:G62"/>
    <mergeCell ref="D63:G63"/>
    <mergeCell ref="C58:G58"/>
    <mergeCell ref="C92:G92"/>
    <mergeCell ref="D94:G94"/>
    <mergeCell ref="A53:G53"/>
    <mergeCell ref="A55:G55"/>
    <mergeCell ref="D90:G90"/>
    <mergeCell ref="C86:G86"/>
    <mergeCell ref="D79:G79"/>
    <mergeCell ref="D80:G80"/>
    <mergeCell ref="D83:G83"/>
    <mergeCell ref="D84:G84"/>
    <mergeCell ref="C82:G82"/>
    <mergeCell ref="D65:G65"/>
    <mergeCell ref="D67:G67"/>
    <mergeCell ref="D68:G68"/>
    <mergeCell ref="C11:G11"/>
    <mergeCell ref="D12:G12"/>
    <mergeCell ref="D27:G27"/>
    <mergeCell ref="D50:G50"/>
    <mergeCell ref="D15:G15"/>
    <mergeCell ref="D52:G52"/>
    <mergeCell ref="D29:G29"/>
    <mergeCell ref="D30:G30"/>
    <mergeCell ref="D31:G31"/>
    <mergeCell ref="D32:G32"/>
    <mergeCell ref="D33:G33"/>
    <mergeCell ref="D16:G16"/>
    <mergeCell ref="D17:G17"/>
    <mergeCell ref="D18:G18"/>
    <mergeCell ref="D51:G51"/>
    <mergeCell ref="D38:G38"/>
    <mergeCell ref="D39:G39"/>
    <mergeCell ref="D34:G34"/>
    <mergeCell ref="D35:G35"/>
    <mergeCell ref="D36:G36"/>
    <mergeCell ref="C45:G45"/>
    <mergeCell ref="C49:G49"/>
    <mergeCell ref="D46:G46"/>
    <mergeCell ref="D47:G47"/>
    <mergeCell ref="A1:F1"/>
    <mergeCell ref="S1:T1"/>
    <mergeCell ref="A54:G54"/>
    <mergeCell ref="A5:F5"/>
    <mergeCell ref="G5:T5"/>
    <mergeCell ref="A6:F6"/>
    <mergeCell ref="G6:T6"/>
    <mergeCell ref="A7:F7"/>
    <mergeCell ref="G7:T7"/>
    <mergeCell ref="A2:F2"/>
    <mergeCell ref="G2:T2"/>
    <mergeCell ref="A3:F3"/>
    <mergeCell ref="G3:T3"/>
    <mergeCell ref="A4:F4"/>
    <mergeCell ref="G4:T4"/>
    <mergeCell ref="C19:G19"/>
    <mergeCell ref="D20:G20"/>
    <mergeCell ref="D22:G22"/>
    <mergeCell ref="D24:G24"/>
    <mergeCell ref="D25:G25"/>
    <mergeCell ref="A9:G9"/>
    <mergeCell ref="A10:G10"/>
    <mergeCell ref="D14:G14"/>
  </mergeCells>
  <pageMargins left="0.7" right="0.7" top="0.75" bottom="0.75" header="0.3" footer="0.3"/>
  <pageSetup scale="62" fitToHeight="0" orientation="landscape" horizontalDpi="1200" verticalDpi="1200" r:id="rId1"/>
  <headerFooter>
    <oddHeader>&amp;L&amp;"Arial,Bold"DRAFT - Report still under development&amp;C&amp;"Arial,Bold"&amp;14Budgeted All Campus Operating Funds&amp;"Arial,Regular"
&amp;10(including Athletics Foundation activity)</oddHeader>
    <oddFooter>&amp;C&amp;"Arial,Regular" &amp;"Arial,Italic"&amp;9Totals may differ due to rounding. &amp;"Arial,Regular"&amp;11
&amp;10 Budgeted All Campus Operating Funds</oddFooter>
  </headerFooter>
  <rowBreaks count="1" manualBreakCount="1">
    <brk id="53" max="20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cp:lastPrinted>2020-11-13T18:22:25Z</cp:lastPrinted>
  <dcterms:modified xsi:type="dcterms:W3CDTF">2020-11-13T18:23:30Z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